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V:\Rok 2017\STAVEBNÍ\17-039 Opavan - rekonstrukce opláštění skladu C2\1 ZADÁNÍ\"/>
    </mc:Choice>
  </mc:AlternateContent>
  <bookViews>
    <workbookView xWindow="240" yWindow="600" windowWidth="28452" windowHeight="16296" activeTab="1"/>
  </bookViews>
  <sheets>
    <sheet name="Rekapitulace stavby" sheetId="1" r:id="rId1"/>
    <sheet name="01 - Opláštění skladu C2 ..." sheetId="2" r:id="rId2"/>
  </sheets>
  <definedNames>
    <definedName name="_xlnm.Print_Titles" localSheetId="1">'01 - Opláštění skladu C2 ...'!$130:$130</definedName>
    <definedName name="_xlnm.Print_Titles" localSheetId="0">'Rekapitulace stavby'!$85:$85</definedName>
    <definedName name="_xlnm.Print_Area" localSheetId="1">'01 - Opláštění skladu C2 ...'!$C$4:$Q$70,'01 - Opláštění skladu C2 ...'!$C$76:$Q$114,'01 - Opláštění skladu C2 ...'!$C$120:$Q$384</definedName>
    <definedName name="_xlnm.Print_Area" localSheetId="0">'Rekapitulace stavby'!$C$4:$AP$70,'Rekapitulace stavby'!$C$76:$AP$96</definedName>
  </definedNames>
  <calcPr calcId="162913"/>
</workbook>
</file>

<file path=xl/calcChain.xml><?xml version="1.0" encoding="utf-8"?>
<calcChain xmlns="http://schemas.openxmlformats.org/spreadsheetml/2006/main">
  <c r="N384" i="2" l="1"/>
  <c r="AY88" i="1"/>
  <c r="AX88" i="1"/>
  <c r="BI383" i="2"/>
  <c r="BH383" i="2"/>
  <c r="BG383" i="2"/>
  <c r="BF383" i="2"/>
  <c r="AA383" i="2"/>
  <c r="AA382" i="2" s="1"/>
  <c r="Y383" i="2"/>
  <c r="Y382" i="2" s="1"/>
  <c r="W383" i="2"/>
  <c r="W382" i="2" s="1"/>
  <c r="BK383" i="2"/>
  <c r="BK382" i="2" s="1"/>
  <c r="N382" i="2" s="1"/>
  <c r="N104" i="2" s="1"/>
  <c r="N383" i="2"/>
  <c r="BE383" i="2" s="1"/>
  <c r="BI381" i="2"/>
  <c r="BH381" i="2"/>
  <c r="BG381" i="2"/>
  <c r="BF381" i="2"/>
  <c r="BE381" i="2"/>
  <c r="AA381" i="2"/>
  <c r="Y381" i="2"/>
  <c r="W381" i="2"/>
  <c r="BK381" i="2"/>
  <c r="N381" i="2"/>
  <c r="BI380" i="2"/>
  <c r="BH380" i="2"/>
  <c r="BG380" i="2"/>
  <c r="BF380" i="2"/>
  <c r="BE380" i="2"/>
  <c r="AA380" i="2"/>
  <c r="Y380" i="2"/>
  <c r="W380" i="2"/>
  <c r="BK380" i="2"/>
  <c r="N380" i="2"/>
  <c r="BI379" i="2"/>
  <c r="BH379" i="2"/>
  <c r="BG379" i="2"/>
  <c r="BF379" i="2"/>
  <c r="BE379" i="2"/>
  <c r="AA379" i="2"/>
  <c r="Y379" i="2"/>
  <c r="W379" i="2"/>
  <c r="BK379" i="2"/>
  <c r="N379" i="2"/>
  <c r="BI378" i="2"/>
  <c r="BH378" i="2"/>
  <c r="BG378" i="2"/>
  <c r="BF378" i="2"/>
  <c r="BE378" i="2"/>
  <c r="AA378" i="2"/>
  <c r="Y378" i="2"/>
  <c r="W378" i="2"/>
  <c r="BK378" i="2"/>
  <c r="N378" i="2"/>
  <c r="BI377" i="2"/>
  <c r="BH377" i="2"/>
  <c r="BG377" i="2"/>
  <c r="BF377" i="2"/>
  <c r="BE377" i="2"/>
  <c r="AA377" i="2"/>
  <c r="Y377" i="2"/>
  <c r="W377" i="2"/>
  <c r="BK377" i="2"/>
  <c r="N377" i="2"/>
  <c r="BI376" i="2"/>
  <c r="BH376" i="2"/>
  <c r="BG376" i="2"/>
  <c r="BF376" i="2"/>
  <c r="BE376" i="2"/>
  <c r="AA376" i="2"/>
  <c r="Y376" i="2"/>
  <c r="W376" i="2"/>
  <c r="BK376" i="2"/>
  <c r="N376" i="2"/>
  <c r="BI375" i="2"/>
  <c r="BH375" i="2"/>
  <c r="BG375" i="2"/>
  <c r="BF375" i="2"/>
  <c r="BE375" i="2"/>
  <c r="AA375" i="2"/>
  <c r="Y375" i="2"/>
  <c r="W375" i="2"/>
  <c r="BK375" i="2"/>
  <c r="N375" i="2"/>
  <c r="BI374" i="2"/>
  <c r="BH374" i="2"/>
  <c r="BG374" i="2"/>
  <c r="BF374" i="2"/>
  <c r="BE374" i="2"/>
  <c r="AA374" i="2"/>
  <c r="Y374" i="2"/>
  <c r="W374" i="2"/>
  <c r="BK374" i="2"/>
  <c r="N374" i="2"/>
  <c r="BI373" i="2"/>
  <c r="BH373" i="2"/>
  <c r="BG373" i="2"/>
  <c r="BF373" i="2"/>
  <c r="BE373" i="2"/>
  <c r="AA373" i="2"/>
  <c r="Y373" i="2"/>
  <c r="W373" i="2"/>
  <c r="BK373" i="2"/>
  <c r="N373" i="2"/>
  <c r="BI372" i="2"/>
  <c r="BH372" i="2"/>
  <c r="BG372" i="2"/>
  <c r="BF372" i="2"/>
  <c r="BE372" i="2"/>
  <c r="AA372" i="2"/>
  <c r="Y372" i="2"/>
  <c r="W372" i="2"/>
  <c r="BK372" i="2"/>
  <c r="N372" i="2"/>
  <c r="BI371" i="2"/>
  <c r="BH371" i="2"/>
  <c r="BG371" i="2"/>
  <c r="BF371" i="2"/>
  <c r="BE371" i="2"/>
  <c r="AA371" i="2"/>
  <c r="Y371" i="2"/>
  <c r="W371" i="2"/>
  <c r="BK371" i="2"/>
  <c r="N371" i="2"/>
  <c r="BI370" i="2"/>
  <c r="BH370" i="2"/>
  <c r="BG370" i="2"/>
  <c r="BF370" i="2"/>
  <c r="BE370" i="2"/>
  <c r="AA370" i="2"/>
  <c r="Y370" i="2"/>
  <c r="W370" i="2"/>
  <c r="BK370" i="2"/>
  <c r="N370" i="2"/>
  <c r="BI369" i="2"/>
  <c r="BH369" i="2"/>
  <c r="BG369" i="2"/>
  <c r="BF369" i="2"/>
  <c r="BE369" i="2"/>
  <c r="AA369" i="2"/>
  <c r="Y369" i="2"/>
  <c r="W369" i="2"/>
  <c r="BK369" i="2"/>
  <c r="N369" i="2"/>
  <c r="BI368" i="2"/>
  <c r="BH368" i="2"/>
  <c r="BG368" i="2"/>
  <c r="BF368" i="2"/>
  <c r="BE368" i="2"/>
  <c r="AA368" i="2"/>
  <c r="Y368" i="2"/>
  <c r="W368" i="2"/>
  <c r="BK368" i="2"/>
  <c r="N368" i="2"/>
  <c r="BI367" i="2"/>
  <c r="BH367" i="2"/>
  <c r="BG367" i="2"/>
  <c r="BF367" i="2"/>
  <c r="BE367" i="2"/>
  <c r="AA367" i="2"/>
  <c r="Y367" i="2"/>
  <c r="W367" i="2"/>
  <c r="BK367" i="2"/>
  <c r="N367" i="2"/>
  <c r="BI366" i="2"/>
  <c r="BH366" i="2"/>
  <c r="BG366" i="2"/>
  <c r="BF366" i="2"/>
  <c r="BE366" i="2"/>
  <c r="AA366" i="2"/>
  <c r="Y366" i="2"/>
  <c r="W366" i="2"/>
  <c r="BK366" i="2"/>
  <c r="N366" i="2"/>
  <c r="BI365" i="2"/>
  <c r="BH365" i="2"/>
  <c r="BG365" i="2"/>
  <c r="BF365" i="2"/>
  <c r="BE365" i="2"/>
  <c r="AA365" i="2"/>
  <c r="Y365" i="2"/>
  <c r="W365" i="2"/>
  <c r="BK365" i="2"/>
  <c r="N365" i="2"/>
  <c r="BI364" i="2"/>
  <c r="BH364" i="2"/>
  <c r="BG364" i="2"/>
  <c r="BF364" i="2"/>
  <c r="BE364" i="2"/>
  <c r="AA364" i="2"/>
  <c r="Y364" i="2"/>
  <c r="W364" i="2"/>
  <c r="BK364" i="2"/>
  <c r="N364" i="2"/>
  <c r="BI363" i="2"/>
  <c r="BH363" i="2"/>
  <c r="BG363" i="2"/>
  <c r="BF363" i="2"/>
  <c r="BE363" i="2"/>
  <c r="AA363" i="2"/>
  <c r="Y363" i="2"/>
  <c r="W363" i="2"/>
  <c r="BK363" i="2"/>
  <c r="N363" i="2"/>
  <c r="BI362" i="2"/>
  <c r="BH362" i="2"/>
  <c r="BG362" i="2"/>
  <c r="BF362" i="2"/>
  <c r="BE362" i="2"/>
  <c r="AA362" i="2"/>
  <c r="Y362" i="2"/>
  <c r="W362" i="2"/>
  <c r="BK362" i="2"/>
  <c r="N362" i="2"/>
  <c r="BI361" i="2"/>
  <c r="BH361" i="2"/>
  <c r="BG361" i="2"/>
  <c r="BF361" i="2"/>
  <c r="BE361" i="2"/>
  <c r="AA361" i="2"/>
  <c r="Y361" i="2"/>
  <c r="W361" i="2"/>
  <c r="BK361" i="2"/>
  <c r="N361" i="2"/>
  <c r="BI360" i="2"/>
  <c r="BH360" i="2"/>
  <c r="BG360" i="2"/>
  <c r="BF360" i="2"/>
  <c r="BE360" i="2"/>
  <c r="AA360" i="2"/>
  <c r="Y360" i="2"/>
  <c r="W360" i="2"/>
  <c r="BK360" i="2"/>
  <c r="N360" i="2"/>
  <c r="BI359" i="2"/>
  <c r="BH359" i="2"/>
  <c r="BG359" i="2"/>
  <c r="BF359" i="2"/>
  <c r="BE359" i="2"/>
  <c r="AA359" i="2"/>
  <c r="Y359" i="2"/>
  <c r="W359" i="2"/>
  <c r="BK359" i="2"/>
  <c r="N359" i="2"/>
  <c r="BI358" i="2"/>
  <c r="BH358" i="2"/>
  <c r="BG358" i="2"/>
  <c r="BF358" i="2"/>
  <c r="BE358" i="2"/>
  <c r="AA358" i="2"/>
  <c r="Y358" i="2"/>
  <c r="Y357" i="2" s="1"/>
  <c r="Y356" i="2" s="1"/>
  <c r="W358" i="2"/>
  <c r="W357" i="2" s="1"/>
  <c r="W356" i="2" s="1"/>
  <c r="BK358" i="2"/>
  <c r="BK357" i="2" s="1"/>
  <c r="N358" i="2"/>
  <c r="BI355" i="2"/>
  <c r="BH355" i="2"/>
  <c r="BG355" i="2"/>
  <c r="BF355" i="2"/>
  <c r="BE355" i="2"/>
  <c r="AA355" i="2"/>
  <c r="Y355" i="2"/>
  <c r="W355" i="2"/>
  <c r="BK355" i="2"/>
  <c r="N355" i="2"/>
  <c r="BI352" i="2"/>
  <c r="BH352" i="2"/>
  <c r="BG352" i="2"/>
  <c r="BF352" i="2"/>
  <c r="BE352" i="2"/>
  <c r="AA352" i="2"/>
  <c r="Y352" i="2"/>
  <c r="W352" i="2"/>
  <c r="BK352" i="2"/>
  <c r="N352" i="2"/>
  <c r="BI349" i="2"/>
  <c r="BH349" i="2"/>
  <c r="BG349" i="2"/>
  <c r="BF349" i="2"/>
  <c r="BE349" i="2"/>
  <c r="AA349" i="2"/>
  <c r="AA348" i="2" s="1"/>
  <c r="Y349" i="2"/>
  <c r="Y348" i="2" s="1"/>
  <c r="W349" i="2"/>
  <c r="BK349" i="2"/>
  <c r="BK348" i="2" s="1"/>
  <c r="N348" i="2" s="1"/>
  <c r="N101" i="2" s="1"/>
  <c r="N349" i="2"/>
  <c r="BI347" i="2"/>
  <c r="BH347" i="2"/>
  <c r="BG347" i="2"/>
  <c r="BF347" i="2"/>
  <c r="AA347" i="2"/>
  <c r="Y347" i="2"/>
  <c r="W347" i="2"/>
  <c r="BK347" i="2"/>
  <c r="N347" i="2"/>
  <c r="BE347" i="2" s="1"/>
  <c r="BI344" i="2"/>
  <c r="BH344" i="2"/>
  <c r="BG344" i="2"/>
  <c r="BF344" i="2"/>
  <c r="AA344" i="2"/>
  <c r="Y344" i="2"/>
  <c r="W344" i="2"/>
  <c r="BK344" i="2"/>
  <c r="N344" i="2"/>
  <c r="BE344" i="2" s="1"/>
  <c r="BI341" i="2"/>
  <c r="BH341" i="2"/>
  <c r="BG341" i="2"/>
  <c r="BF341" i="2"/>
  <c r="AA341" i="2"/>
  <c r="Y341" i="2"/>
  <c r="W341" i="2"/>
  <c r="BK341" i="2"/>
  <c r="N341" i="2"/>
  <c r="BE341" i="2" s="1"/>
  <c r="BI338" i="2"/>
  <c r="BH338" i="2"/>
  <c r="BG338" i="2"/>
  <c r="BF338" i="2"/>
  <c r="AA338" i="2"/>
  <c r="Y338" i="2"/>
  <c r="W338" i="2"/>
  <c r="BK338" i="2"/>
  <c r="N338" i="2"/>
  <c r="BE338" i="2" s="1"/>
  <c r="BI335" i="2"/>
  <c r="BH335" i="2"/>
  <c r="BG335" i="2"/>
  <c r="BF335" i="2"/>
  <c r="AA335" i="2"/>
  <c r="AA334" i="2" s="1"/>
  <c r="Y335" i="2"/>
  <c r="W335" i="2"/>
  <c r="W334" i="2" s="1"/>
  <c r="BK335" i="2"/>
  <c r="N335" i="2"/>
  <c r="BE335" i="2" s="1"/>
  <c r="BI333" i="2"/>
  <c r="BH333" i="2"/>
  <c r="BG333" i="2"/>
  <c r="BF333" i="2"/>
  <c r="AA333" i="2"/>
  <c r="Y333" i="2"/>
  <c r="W333" i="2"/>
  <c r="BK333" i="2"/>
  <c r="N333" i="2"/>
  <c r="BE333" i="2" s="1"/>
  <c r="BI332" i="2"/>
  <c r="BH332" i="2"/>
  <c r="BG332" i="2"/>
  <c r="BF332" i="2"/>
  <c r="AA332" i="2"/>
  <c r="Y332" i="2"/>
  <c r="W332" i="2"/>
  <c r="BK332" i="2"/>
  <c r="N332" i="2"/>
  <c r="BE332" i="2" s="1"/>
  <c r="BI326" i="2"/>
  <c r="BH326" i="2"/>
  <c r="BG326" i="2"/>
  <c r="BF326" i="2"/>
  <c r="AA326" i="2"/>
  <c r="Y326" i="2"/>
  <c r="W326" i="2"/>
  <c r="BK326" i="2"/>
  <c r="N326" i="2"/>
  <c r="BE326" i="2" s="1"/>
  <c r="BI325" i="2"/>
  <c r="BH325" i="2"/>
  <c r="BG325" i="2"/>
  <c r="BF325" i="2"/>
  <c r="AA325" i="2"/>
  <c r="Y325" i="2"/>
  <c r="W325" i="2"/>
  <c r="BK325" i="2"/>
  <c r="N325" i="2"/>
  <c r="BE325" i="2" s="1"/>
  <c r="BI319" i="2"/>
  <c r="BH319" i="2"/>
  <c r="BG319" i="2"/>
  <c r="BF319" i="2"/>
  <c r="AA319" i="2"/>
  <c r="Y319" i="2"/>
  <c r="Y318" i="2" s="1"/>
  <c r="W319" i="2"/>
  <c r="BK319" i="2"/>
  <c r="BK318" i="2" s="1"/>
  <c r="N318" i="2" s="1"/>
  <c r="N99" i="2" s="1"/>
  <c r="N319" i="2"/>
  <c r="BE319" i="2" s="1"/>
  <c r="BI317" i="2"/>
  <c r="BH317" i="2"/>
  <c r="BG317" i="2"/>
  <c r="BF317" i="2"/>
  <c r="AA317" i="2"/>
  <c r="Y317" i="2"/>
  <c r="W317" i="2"/>
  <c r="BK317" i="2"/>
  <c r="N317" i="2"/>
  <c r="BE317" i="2" s="1"/>
  <c r="BI316" i="2"/>
  <c r="BH316" i="2"/>
  <c r="BG316" i="2"/>
  <c r="BF316" i="2"/>
  <c r="AA316" i="2"/>
  <c r="Y316" i="2"/>
  <c r="W316" i="2"/>
  <c r="BK316" i="2"/>
  <c r="N316" i="2"/>
  <c r="BE316" i="2" s="1"/>
  <c r="BI312" i="2"/>
  <c r="BH312" i="2"/>
  <c r="BG312" i="2"/>
  <c r="BF312" i="2"/>
  <c r="AA312" i="2"/>
  <c r="Y312" i="2"/>
  <c r="W312" i="2"/>
  <c r="BK312" i="2"/>
  <c r="N312" i="2"/>
  <c r="BE312" i="2" s="1"/>
  <c r="BI311" i="2"/>
  <c r="BH311" i="2"/>
  <c r="BG311" i="2"/>
  <c r="BF311" i="2"/>
  <c r="AA311" i="2"/>
  <c r="Y311" i="2"/>
  <c r="W311" i="2"/>
  <c r="BK311" i="2"/>
  <c r="N311" i="2"/>
  <c r="BE311" i="2" s="1"/>
  <c r="BI307" i="2"/>
  <c r="BH307" i="2"/>
  <c r="BG307" i="2"/>
  <c r="BF307" i="2"/>
  <c r="AA307" i="2"/>
  <c r="Y307" i="2"/>
  <c r="W307" i="2"/>
  <c r="BK307" i="2"/>
  <c r="N307" i="2"/>
  <c r="BE307" i="2" s="1"/>
  <c r="BI301" i="2"/>
  <c r="BH301" i="2"/>
  <c r="BG301" i="2"/>
  <c r="BF301" i="2"/>
  <c r="AA301" i="2"/>
  <c r="Y301" i="2"/>
  <c r="W301" i="2"/>
  <c r="BK301" i="2"/>
  <c r="N301" i="2"/>
  <c r="BE301" i="2" s="1"/>
  <c r="BI298" i="2"/>
  <c r="BH298" i="2"/>
  <c r="BG298" i="2"/>
  <c r="BF298" i="2"/>
  <c r="AA298" i="2"/>
  <c r="Y298" i="2"/>
  <c r="W298" i="2"/>
  <c r="BK298" i="2"/>
  <c r="N298" i="2"/>
  <c r="BE298" i="2" s="1"/>
  <c r="BI296" i="2"/>
  <c r="BH296" i="2"/>
  <c r="BG296" i="2"/>
  <c r="BF296" i="2"/>
  <c r="AA296" i="2"/>
  <c r="Y296" i="2"/>
  <c r="W296" i="2"/>
  <c r="BK296" i="2"/>
  <c r="N296" i="2"/>
  <c r="BE296" i="2" s="1"/>
  <c r="BI293" i="2"/>
  <c r="BH293" i="2"/>
  <c r="BG293" i="2"/>
  <c r="BF293" i="2"/>
  <c r="AA293" i="2"/>
  <c r="Y293" i="2"/>
  <c r="W293" i="2"/>
  <c r="BK293" i="2"/>
  <c r="N293" i="2"/>
  <c r="BE293" i="2" s="1"/>
  <c r="BI290" i="2"/>
  <c r="BH290" i="2"/>
  <c r="BG290" i="2"/>
  <c r="BF290" i="2"/>
  <c r="AA290" i="2"/>
  <c r="Y290" i="2"/>
  <c r="W290" i="2"/>
  <c r="BK290" i="2"/>
  <c r="N290" i="2"/>
  <c r="BE290" i="2" s="1"/>
  <c r="BI278" i="2"/>
  <c r="BH278" i="2"/>
  <c r="BG278" i="2"/>
  <c r="BF278" i="2"/>
  <c r="AA278" i="2"/>
  <c r="Y278" i="2"/>
  <c r="W278" i="2"/>
  <c r="BK278" i="2"/>
  <c r="N278" i="2"/>
  <c r="BE278" i="2" s="1"/>
  <c r="BI275" i="2"/>
  <c r="BH275" i="2"/>
  <c r="BG275" i="2"/>
  <c r="BF275" i="2"/>
  <c r="AA275" i="2"/>
  <c r="Y275" i="2"/>
  <c r="W275" i="2"/>
  <c r="BK275" i="2"/>
  <c r="N275" i="2"/>
  <c r="BE275" i="2" s="1"/>
  <c r="BI272" i="2"/>
  <c r="BH272" i="2"/>
  <c r="BG272" i="2"/>
  <c r="BF272" i="2"/>
  <c r="AA272" i="2"/>
  <c r="Y272" i="2"/>
  <c r="W272" i="2"/>
  <c r="BK272" i="2"/>
  <c r="N272" i="2"/>
  <c r="BE272" i="2" s="1"/>
  <c r="BI258" i="2"/>
  <c r="BH258" i="2"/>
  <c r="BG258" i="2"/>
  <c r="BF258" i="2"/>
  <c r="AA258" i="2"/>
  <c r="Y258" i="2"/>
  <c r="Y257" i="2" s="1"/>
  <c r="W258" i="2"/>
  <c r="W257" i="2" s="1"/>
  <c r="BK258" i="2"/>
  <c r="BK257" i="2" s="1"/>
  <c r="N258" i="2"/>
  <c r="BE258" i="2" s="1"/>
  <c r="BI255" i="2"/>
  <c r="BH255" i="2"/>
  <c r="BG255" i="2"/>
  <c r="BF255" i="2"/>
  <c r="AA255" i="2"/>
  <c r="AA254" i="2" s="1"/>
  <c r="Y255" i="2"/>
  <c r="Y254" i="2" s="1"/>
  <c r="W255" i="2"/>
  <c r="W254" i="2" s="1"/>
  <c r="BK255" i="2"/>
  <c r="BK254" i="2" s="1"/>
  <c r="N254" i="2" s="1"/>
  <c r="N95" i="2" s="1"/>
  <c r="N255" i="2"/>
  <c r="BE255" i="2" s="1"/>
  <c r="BI253" i="2"/>
  <c r="BH253" i="2"/>
  <c r="BG253" i="2"/>
  <c r="BF253" i="2"/>
  <c r="AA253" i="2"/>
  <c r="Y253" i="2"/>
  <c r="W253" i="2"/>
  <c r="BK253" i="2"/>
  <c r="N253" i="2"/>
  <c r="BE253" i="2" s="1"/>
  <c r="BI252" i="2"/>
  <c r="BH252" i="2"/>
  <c r="BG252" i="2"/>
  <c r="BF252" i="2"/>
  <c r="AA252" i="2"/>
  <c r="Y252" i="2"/>
  <c r="W252" i="2"/>
  <c r="BK252" i="2"/>
  <c r="N252" i="2"/>
  <c r="BE252" i="2" s="1"/>
  <c r="BI251" i="2"/>
  <c r="BH251" i="2"/>
  <c r="BG251" i="2"/>
  <c r="BF251" i="2"/>
  <c r="AA251" i="2"/>
  <c r="Y251" i="2"/>
  <c r="W251" i="2"/>
  <c r="BK251" i="2"/>
  <c r="N251" i="2"/>
  <c r="BE251" i="2" s="1"/>
  <c r="BI250" i="2"/>
  <c r="BH250" i="2"/>
  <c r="BG250" i="2"/>
  <c r="BF250" i="2"/>
  <c r="AA250" i="2"/>
  <c r="Y250" i="2"/>
  <c r="W250" i="2"/>
  <c r="BK250" i="2"/>
  <c r="N250" i="2"/>
  <c r="BE250" i="2" s="1"/>
  <c r="BI248" i="2"/>
  <c r="BH248" i="2"/>
  <c r="BG248" i="2"/>
  <c r="BF248" i="2"/>
  <c r="AA248" i="2"/>
  <c r="Y248" i="2"/>
  <c r="W248" i="2"/>
  <c r="BK248" i="2"/>
  <c r="N248" i="2"/>
  <c r="BE248" i="2" s="1"/>
  <c r="BI247" i="2"/>
  <c r="BH247" i="2"/>
  <c r="BG247" i="2"/>
  <c r="BF247" i="2"/>
  <c r="AA247" i="2"/>
  <c r="AA246" i="2" s="1"/>
  <c r="Y247" i="2"/>
  <c r="Y246" i="2" s="1"/>
  <c r="W247" i="2"/>
  <c r="BK247" i="2"/>
  <c r="BK246" i="2" s="1"/>
  <c r="N246" i="2" s="1"/>
  <c r="N93" i="2" s="1"/>
  <c r="N247" i="2"/>
  <c r="BE247" i="2" s="1"/>
  <c r="BI245" i="2"/>
  <c r="BH245" i="2"/>
  <c r="BG245" i="2"/>
  <c r="BF245" i="2"/>
  <c r="AA245" i="2"/>
  <c r="AA244" i="2" s="1"/>
  <c r="Y245" i="2"/>
  <c r="Y244" i="2" s="1"/>
  <c r="W245" i="2"/>
  <c r="W244" i="2" s="1"/>
  <c r="BK245" i="2"/>
  <c r="BK244" i="2" s="1"/>
  <c r="N244" i="2" s="1"/>
  <c r="N92" i="2" s="1"/>
  <c r="N245" i="2"/>
  <c r="BE245" i="2" s="1"/>
  <c r="BI243" i="2"/>
  <c r="BH243" i="2"/>
  <c r="BG243" i="2"/>
  <c r="BF243" i="2"/>
  <c r="AA243" i="2"/>
  <c r="Y243" i="2"/>
  <c r="W243" i="2"/>
  <c r="BK243" i="2"/>
  <c r="N243" i="2"/>
  <c r="BE243" i="2" s="1"/>
  <c r="BI237" i="2"/>
  <c r="BH237" i="2"/>
  <c r="BG237" i="2"/>
  <c r="BF237" i="2"/>
  <c r="AA237" i="2"/>
  <c r="Y237" i="2"/>
  <c r="W237" i="2"/>
  <c r="BK237" i="2"/>
  <c r="N237" i="2"/>
  <c r="BE237" i="2" s="1"/>
  <c r="BI236" i="2"/>
  <c r="BH236" i="2"/>
  <c r="BG236" i="2"/>
  <c r="BF236" i="2"/>
  <c r="AA236" i="2"/>
  <c r="Y236" i="2"/>
  <c r="W236" i="2"/>
  <c r="BK236" i="2"/>
  <c r="N236" i="2"/>
  <c r="BE236" i="2" s="1"/>
  <c r="BI233" i="2"/>
  <c r="BH233" i="2"/>
  <c r="BG233" i="2"/>
  <c r="BF233" i="2"/>
  <c r="AA233" i="2"/>
  <c r="Y233" i="2"/>
  <c r="W233" i="2"/>
  <c r="BK233" i="2"/>
  <c r="N233" i="2"/>
  <c r="BE233" i="2" s="1"/>
  <c r="BI228" i="2"/>
  <c r="BH228" i="2"/>
  <c r="BG228" i="2"/>
  <c r="BF228" i="2"/>
  <c r="AA228" i="2"/>
  <c r="AA227" i="2" s="1"/>
  <c r="Y228" i="2"/>
  <c r="W228" i="2"/>
  <c r="W227" i="2" s="1"/>
  <c r="BK228" i="2"/>
  <c r="N228" i="2"/>
  <c r="BE228" i="2" s="1"/>
  <c r="BI226" i="2"/>
  <c r="BH226" i="2"/>
  <c r="BG226" i="2"/>
  <c r="BF226" i="2"/>
  <c r="AA226" i="2"/>
  <c r="Y226" i="2"/>
  <c r="W226" i="2"/>
  <c r="BK226" i="2"/>
  <c r="N226" i="2"/>
  <c r="BE226" i="2" s="1"/>
  <c r="BI222" i="2"/>
  <c r="BH222" i="2"/>
  <c r="BG222" i="2"/>
  <c r="BF222" i="2"/>
  <c r="AA222" i="2"/>
  <c r="Y222" i="2"/>
  <c r="W222" i="2"/>
  <c r="BK222" i="2"/>
  <c r="N222" i="2"/>
  <c r="BE222" i="2" s="1"/>
  <c r="BI217" i="2"/>
  <c r="BH217" i="2"/>
  <c r="BG217" i="2"/>
  <c r="BF217" i="2"/>
  <c r="AA217" i="2"/>
  <c r="Y217" i="2"/>
  <c r="W217" i="2"/>
  <c r="BK217" i="2"/>
  <c r="N217" i="2"/>
  <c r="BE217" i="2" s="1"/>
  <c r="BI214" i="2"/>
  <c r="BH214" i="2"/>
  <c r="BG214" i="2"/>
  <c r="BF214" i="2"/>
  <c r="AA214" i="2"/>
  <c r="Y214" i="2"/>
  <c r="W214" i="2"/>
  <c r="BK214" i="2"/>
  <c r="N214" i="2"/>
  <c r="BE214" i="2" s="1"/>
  <c r="BI210" i="2"/>
  <c r="BH210" i="2"/>
  <c r="BG210" i="2"/>
  <c r="BF210" i="2"/>
  <c r="AA210" i="2"/>
  <c r="Y210" i="2"/>
  <c r="W210" i="2"/>
  <c r="BK210" i="2"/>
  <c r="N210" i="2"/>
  <c r="BE210" i="2" s="1"/>
  <c r="BI206" i="2"/>
  <c r="BH206" i="2"/>
  <c r="BG206" i="2"/>
  <c r="BF206" i="2"/>
  <c r="AA206" i="2"/>
  <c r="Y206" i="2"/>
  <c r="W206" i="2"/>
  <c r="BK206" i="2"/>
  <c r="N206" i="2"/>
  <c r="BE206" i="2" s="1"/>
  <c r="BI199" i="2"/>
  <c r="BH199" i="2"/>
  <c r="BG199" i="2"/>
  <c r="BF199" i="2"/>
  <c r="AA199" i="2"/>
  <c r="Y199" i="2"/>
  <c r="W199" i="2"/>
  <c r="BK199" i="2"/>
  <c r="N199" i="2"/>
  <c r="BE199" i="2" s="1"/>
  <c r="BI198" i="2"/>
  <c r="BH198" i="2"/>
  <c r="BG198" i="2"/>
  <c r="BF198" i="2"/>
  <c r="AA198" i="2"/>
  <c r="Y198" i="2"/>
  <c r="W198" i="2"/>
  <c r="BK198" i="2"/>
  <c r="N198" i="2"/>
  <c r="BE198" i="2" s="1"/>
  <c r="BI192" i="2"/>
  <c r="BH192" i="2"/>
  <c r="BG192" i="2"/>
  <c r="BF192" i="2"/>
  <c r="AA192" i="2"/>
  <c r="Y192" i="2"/>
  <c r="W192" i="2"/>
  <c r="BK192" i="2"/>
  <c r="N192" i="2"/>
  <c r="BE192" i="2" s="1"/>
  <c r="BI191" i="2"/>
  <c r="BH191" i="2"/>
  <c r="BG191" i="2"/>
  <c r="BF191" i="2"/>
  <c r="AA191" i="2"/>
  <c r="Y191" i="2"/>
  <c r="W191" i="2"/>
  <c r="BK191" i="2"/>
  <c r="N191" i="2"/>
  <c r="BE191" i="2" s="1"/>
  <c r="BI185" i="2"/>
  <c r="BH185" i="2"/>
  <c r="BG185" i="2"/>
  <c r="BF185" i="2"/>
  <c r="AA185" i="2"/>
  <c r="Y185" i="2"/>
  <c r="W185" i="2"/>
  <c r="BK185" i="2"/>
  <c r="N185" i="2"/>
  <c r="BE185" i="2" s="1"/>
  <c r="BI184" i="2"/>
  <c r="BH184" i="2"/>
  <c r="BG184" i="2"/>
  <c r="BF184" i="2"/>
  <c r="AA184" i="2"/>
  <c r="Y184" i="2"/>
  <c r="W184" i="2"/>
  <c r="BK184" i="2"/>
  <c r="N184" i="2"/>
  <c r="BE184" i="2" s="1"/>
  <c r="BI172" i="2"/>
  <c r="BH172" i="2"/>
  <c r="BG172" i="2"/>
  <c r="BF172" i="2"/>
  <c r="AA172" i="2"/>
  <c r="Y172" i="2"/>
  <c r="W172" i="2"/>
  <c r="BK172" i="2"/>
  <c r="N172" i="2"/>
  <c r="BE172" i="2" s="1"/>
  <c r="BI171" i="2"/>
  <c r="BH171" i="2"/>
  <c r="BG171" i="2"/>
  <c r="BF171" i="2"/>
  <c r="AA171" i="2"/>
  <c r="Y171" i="2"/>
  <c r="W171" i="2"/>
  <c r="BK171" i="2"/>
  <c r="N171" i="2"/>
  <c r="BE171" i="2" s="1"/>
  <c r="BI161" i="2"/>
  <c r="BH161" i="2"/>
  <c r="BG161" i="2"/>
  <c r="BF161" i="2"/>
  <c r="AA161" i="2"/>
  <c r="Y161" i="2"/>
  <c r="W161" i="2"/>
  <c r="BK161" i="2"/>
  <c r="N161" i="2"/>
  <c r="BE161" i="2" s="1"/>
  <c r="BI160" i="2"/>
  <c r="BH160" i="2"/>
  <c r="BG160" i="2"/>
  <c r="BF160" i="2"/>
  <c r="AA160" i="2"/>
  <c r="Y160" i="2"/>
  <c r="W160" i="2"/>
  <c r="BK160" i="2"/>
  <c r="N160" i="2"/>
  <c r="BE160" i="2" s="1"/>
  <c r="BI144" i="2"/>
  <c r="BH144" i="2"/>
  <c r="BG144" i="2"/>
  <c r="BF144" i="2"/>
  <c r="AA144" i="2"/>
  <c r="Y144" i="2"/>
  <c r="W144" i="2"/>
  <c r="BK144" i="2"/>
  <c r="N144" i="2"/>
  <c r="BE144" i="2" s="1"/>
  <c r="BI143" i="2"/>
  <c r="BH143" i="2"/>
  <c r="BG143" i="2"/>
  <c r="BF143" i="2"/>
  <c r="AA143" i="2"/>
  <c r="Y143" i="2"/>
  <c r="W143" i="2"/>
  <c r="BK143" i="2"/>
  <c r="N143" i="2"/>
  <c r="BE143" i="2" s="1"/>
  <c r="BI142" i="2"/>
  <c r="BH142" i="2"/>
  <c r="BG142" i="2"/>
  <c r="BF142" i="2"/>
  <c r="AA142" i="2"/>
  <c r="Y142" i="2"/>
  <c r="W142" i="2"/>
  <c r="BK142" i="2"/>
  <c r="N142" i="2"/>
  <c r="BE142" i="2" s="1"/>
  <c r="BI141" i="2"/>
  <c r="BH141" i="2"/>
  <c r="BG141" i="2"/>
  <c r="BF141" i="2"/>
  <c r="AA141" i="2"/>
  <c r="Y141" i="2"/>
  <c r="W141" i="2"/>
  <c r="BK141" i="2"/>
  <c r="N141" i="2"/>
  <c r="BE141" i="2" s="1"/>
  <c r="BI140" i="2"/>
  <c r="BH140" i="2"/>
  <c r="BG140" i="2"/>
  <c r="BF140" i="2"/>
  <c r="AA140" i="2"/>
  <c r="Y140" i="2"/>
  <c r="W140" i="2"/>
  <c r="BK140" i="2"/>
  <c r="N140" i="2"/>
  <c r="BE140" i="2" s="1"/>
  <c r="BI139" i="2"/>
  <c r="BH139" i="2"/>
  <c r="BG139" i="2"/>
  <c r="BF139" i="2"/>
  <c r="AA139" i="2"/>
  <c r="Y139" i="2"/>
  <c r="W139" i="2"/>
  <c r="BK139" i="2"/>
  <c r="N139" i="2"/>
  <c r="BE139" i="2" s="1"/>
  <c r="BI135" i="2"/>
  <c r="BH135" i="2"/>
  <c r="BG135" i="2"/>
  <c r="BF135" i="2"/>
  <c r="AA135" i="2"/>
  <c r="Y135" i="2"/>
  <c r="W135" i="2"/>
  <c r="BK135" i="2"/>
  <c r="BK133" i="2" s="1"/>
  <c r="N133" i="2" s="1"/>
  <c r="N90" i="2" s="1"/>
  <c r="N135" i="2"/>
  <c r="BE135" i="2" s="1"/>
  <c r="BI134" i="2"/>
  <c r="BH134" i="2"/>
  <c r="BG134" i="2"/>
  <c r="BF134" i="2"/>
  <c r="AA134" i="2"/>
  <c r="Y134" i="2"/>
  <c r="W134" i="2"/>
  <c r="W133" i="2" s="1"/>
  <c r="BK134" i="2"/>
  <c r="N134" i="2"/>
  <c r="BE134" i="2" s="1"/>
  <c r="M127" i="2"/>
  <c r="F127" i="2"/>
  <c r="F125" i="2"/>
  <c r="F123" i="2"/>
  <c r="BI112" i="2"/>
  <c r="BH112" i="2"/>
  <c r="BG112" i="2"/>
  <c r="BF112" i="2"/>
  <c r="BI111" i="2"/>
  <c r="BH111" i="2"/>
  <c r="BG111" i="2"/>
  <c r="BF111" i="2"/>
  <c r="BI110" i="2"/>
  <c r="BH110" i="2"/>
  <c r="BG110" i="2"/>
  <c r="BF110" i="2"/>
  <c r="BI109" i="2"/>
  <c r="BH109" i="2"/>
  <c r="BG109" i="2"/>
  <c r="BF109" i="2"/>
  <c r="BI108" i="2"/>
  <c r="BH108" i="2"/>
  <c r="BG108" i="2"/>
  <c r="BF108" i="2"/>
  <c r="BI107" i="2"/>
  <c r="BH107" i="2"/>
  <c r="H35" i="2" s="1"/>
  <c r="BC88" i="1" s="1"/>
  <c r="BC87" i="1" s="1"/>
  <c r="BG107" i="2"/>
  <c r="BF107" i="2"/>
  <c r="M33" i="2" s="1"/>
  <c r="AW88" i="1" s="1"/>
  <c r="M83" i="2"/>
  <c r="F83" i="2"/>
  <c r="F81" i="2"/>
  <c r="F79" i="2"/>
  <c r="O21" i="2"/>
  <c r="E21" i="2"/>
  <c r="M128" i="2" s="1"/>
  <c r="O20" i="2"/>
  <c r="O15" i="2"/>
  <c r="E15" i="2"/>
  <c r="F128" i="2" s="1"/>
  <c r="O14" i="2"/>
  <c r="O9" i="2"/>
  <c r="M125" i="2" s="1"/>
  <c r="F6" i="2"/>
  <c r="F78" i="2" s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AA133" i="2" l="1"/>
  <c r="W246" i="2"/>
  <c r="AA257" i="2"/>
  <c r="BK227" i="2"/>
  <c r="N227" i="2" s="1"/>
  <c r="N91" i="2" s="1"/>
  <c r="Y249" i="2"/>
  <c r="Y297" i="2"/>
  <c r="AA318" i="2"/>
  <c r="W348" i="2"/>
  <c r="AA357" i="2"/>
  <c r="AA356" i="2" s="1"/>
  <c r="Y227" i="2"/>
  <c r="BK249" i="2"/>
  <c r="N249" i="2" s="1"/>
  <c r="N94" i="2" s="1"/>
  <c r="BK297" i="2"/>
  <c r="N297" i="2" s="1"/>
  <c r="N98" i="2" s="1"/>
  <c r="W318" i="2"/>
  <c r="F84" i="2"/>
  <c r="H34" i="2"/>
  <c r="BB88" i="1" s="1"/>
  <c r="BB87" i="1" s="1"/>
  <c r="W33" i="1" s="1"/>
  <c r="Y133" i="2"/>
  <c r="H36" i="2"/>
  <c r="BD88" i="1" s="1"/>
  <c r="BD87" i="1" s="1"/>
  <c r="W249" i="2"/>
  <c r="W132" i="2" s="1"/>
  <c r="AA249" i="2"/>
  <c r="AA132" i="2" s="1"/>
  <c r="W297" i="2"/>
  <c r="AA297" i="2"/>
  <c r="BK334" i="2"/>
  <c r="N334" i="2" s="1"/>
  <c r="N100" i="2" s="1"/>
  <c r="Y334" i="2"/>
  <c r="Y256" i="2" s="1"/>
  <c r="F122" i="2"/>
  <c r="W35" i="1"/>
  <c r="BK256" i="2"/>
  <c r="N256" i="2" s="1"/>
  <c r="N96" i="2" s="1"/>
  <c r="N257" i="2"/>
  <c r="N97" i="2" s="1"/>
  <c r="AY87" i="1"/>
  <c r="W34" i="1"/>
  <c r="N357" i="2"/>
  <c r="N103" i="2" s="1"/>
  <c r="BK356" i="2"/>
  <c r="N356" i="2" s="1"/>
  <c r="N102" i="2" s="1"/>
  <c r="AX87" i="1"/>
  <c r="Y132" i="2"/>
  <c r="W256" i="2"/>
  <c r="H33" i="2"/>
  <c r="BA88" i="1" s="1"/>
  <c r="BA87" i="1" s="1"/>
  <c r="M81" i="2"/>
  <c r="M84" i="2"/>
  <c r="BK132" i="2" l="1"/>
  <c r="AA256" i="2"/>
  <c r="Y131" i="2"/>
  <c r="AA131" i="2"/>
  <c r="W131" i="2"/>
  <c r="AU88" i="1" s="1"/>
  <c r="AU87" i="1" s="1"/>
  <c r="W32" i="1"/>
  <c r="AW87" i="1"/>
  <c r="AK32" i="1" s="1"/>
  <c r="BK131" i="2"/>
  <c r="N131" i="2" s="1"/>
  <c r="N88" i="2" s="1"/>
  <c r="N132" i="2"/>
  <c r="N89" i="2" s="1"/>
  <c r="N111" i="2" l="1"/>
  <c r="BE111" i="2" s="1"/>
  <c r="N109" i="2"/>
  <c r="BE109" i="2" s="1"/>
  <c r="N107" i="2"/>
  <c r="N112" i="2"/>
  <c r="BE112" i="2" s="1"/>
  <c r="N110" i="2"/>
  <c r="BE110" i="2" s="1"/>
  <c r="N108" i="2"/>
  <c r="BE108" i="2" s="1"/>
  <c r="M27" i="2"/>
  <c r="N106" i="2" l="1"/>
  <c r="BE107" i="2"/>
  <c r="M28" i="2" l="1"/>
  <c r="L114" i="2"/>
  <c r="H32" i="2"/>
  <c r="AZ88" i="1" s="1"/>
  <c r="AZ87" i="1" s="1"/>
  <c r="M32" i="2"/>
  <c r="AV88" i="1" s="1"/>
  <c r="AT88" i="1" s="1"/>
  <c r="AS88" i="1" l="1"/>
  <c r="AS87" i="1" s="1"/>
  <c r="M30" i="2"/>
  <c r="AV87" i="1"/>
  <c r="AG88" i="1" l="1"/>
  <c r="L38" i="2"/>
  <c r="AT87" i="1"/>
  <c r="AN88" i="1" l="1"/>
  <c r="AG87" i="1"/>
  <c r="AK26" i="1" l="1"/>
  <c r="AG94" i="1"/>
  <c r="AG93" i="1"/>
  <c r="AG92" i="1"/>
  <c r="AG91" i="1"/>
  <c r="AN87" i="1"/>
  <c r="AG90" i="1" l="1"/>
  <c r="AV91" i="1"/>
  <c r="BY91" i="1" s="1"/>
  <c r="CD91" i="1"/>
  <c r="CD94" i="1"/>
  <c r="AV94" i="1"/>
  <c r="BY94" i="1" s="1"/>
  <c r="CD93" i="1"/>
  <c r="AV93" i="1"/>
  <c r="BY93" i="1" s="1"/>
  <c r="AV92" i="1"/>
  <c r="BY92" i="1" s="1"/>
  <c r="CD92" i="1"/>
  <c r="AN94" i="1" l="1"/>
  <c r="AN92" i="1"/>
  <c r="AN91" i="1"/>
  <c r="AK27" i="1"/>
  <c r="AK29" i="1" s="1"/>
  <c r="AG96" i="1"/>
  <c r="AK31" i="1"/>
  <c r="AN93" i="1"/>
  <c r="W31" i="1"/>
  <c r="AK37" i="1" l="1"/>
  <c r="AN90" i="1"/>
  <c r="AN96" i="1" s="1"/>
</calcChain>
</file>

<file path=xl/sharedStrings.xml><?xml version="1.0" encoding="utf-8"?>
<sst xmlns="http://schemas.openxmlformats.org/spreadsheetml/2006/main" count="2856" uniqueCount="591">
  <si>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</si>
  <si>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</si>
  <si>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</si>
  <si>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</si>
  <si>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</si>
  <si>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</si>
  <si>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</si>
  <si>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</si>
  <si>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</si>
  <si>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</si>
  <si>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</si>
  <si>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</si>
  <si>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</si>
  <si>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</si>
  <si>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</si>
  <si>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</si>
  <si>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</si>
  <si>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2017024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</si>
  <si>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</si>
  <si>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</si>
  <si>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Opláštění skladu C2 střediska Opavan-Štítina</t>
  </si>
  <si>
    <t>JKSO:</t>
  </si>
  <si>
    <t/>
  </si>
  <si>
    <t>CC-CZ:</t>
  </si>
  <si>
    <t>Místo:</t>
  </si>
  <si>
    <t>sklad C2, k.ú. Štítina, par.č. st. 366/3</t>
  </si>
  <si>
    <t>Datum:</t>
  </si>
  <si>
    <t>Objednatel:</t>
  </si>
  <si>
    <t>IČ:</t>
  </si>
  <si>
    <t>ČR-SSHR, Šeříková 1/616, 150 85 Praha 5</t>
  </si>
  <si>
    <t>DIČ:</t>
  </si>
  <si>
    <t>Zhotovitel:</t>
  </si>
  <si>
    <t>Vyplň údaj</t>
  </si>
  <si>
    <t>Projektant:</t>
  </si>
  <si>
    <t>Ing. Martin Heider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</si>
  <si>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</si>
  <si>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</si>
  <si>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</si>
  <si>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</si>
  <si>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</si>
  <si>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</si>
  <si>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</si>
  <si>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</si>
  <si>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</si>
  <si>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</si>
  <si>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</si>
  <si>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</si>
  <si>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</si>
  <si>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</si>
  <si>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</si>
  <si>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</si>
  <si>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</si>
  <si>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</si>
  <si>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</si>
  <si>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</si>
  <si>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</si>
  <si>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</si>
  <si>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</si>
  <si>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</si>
  <si>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</si>
  <si>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</si>
  <si>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</si>
  <si>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</si>
  <si>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</si>
  <si>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</si>
  <si>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</si>
  <si>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</si>
  <si>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</si>
  <si>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</si>
  <si>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</si>
  <si>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</si>
  <si>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</si>
  <si>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</si>
  <si>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</si>
  <si>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</si>
  <si>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</si>
  <si>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</si>
  <si>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</si>
  <si>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</si>
  <si>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</si>
  <si>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</si>
  <si>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{d324c5c9-48a6-4f0b-95ee-465482680bb9}</t>
  </si>
  <si>
    <t>{00000000-0000-0000-0000-000000000000}</t>
  </si>
  <si>
    <t>/</t>
  </si>
  <si>
    <t>01</t>
  </si>
  <si>
    <t>1</t>
  </si>
  <si>
    <t>{4dbf8629-16b6-48a3-b2ff-e324c25e099f}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</si>
  <si>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</si>
  <si>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</si>
  <si>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</si>
  <si>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</si>
  <si>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</si>
  <si>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</si>
  <si>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</si>
  <si>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</si>
  <si>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</si>
  <si>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</si>
  <si>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</si>
  <si>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</si>
  <si>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</si>
  <si>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</si>
  <si>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</si>
  <si>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</si>
  <si>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</si>
  <si>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01 - Opláštění skladu C2 střediska Opavan-Štítina</t>
  </si>
  <si>
    <t>sklad C2, k.ú. Štítina, parc.č. st. 366/3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</si>
  <si>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</si>
  <si>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</si>
  <si>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</si>
  <si>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</si>
  <si>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</si>
  <si>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</si>
  <si>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</si>
  <si>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62 - Úprava povrchů vnějších</t>
  </si>
  <si>
    <t xml:space="preserve">    94 - Lešení a stavební výtahy</t>
  </si>
  <si>
    <t xml:space="preserve">    95 - Různé dokončovací konstrukce a práce pozemních staveb</t>
  </si>
  <si>
    <t xml:space="preserve">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</si>
  <si>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</si>
  <si>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</si>
  <si>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</si>
  <si>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</si>
  <si>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</si>
  <si>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</si>
  <si>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</si>
  <si>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</si>
  <si>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M - Práce a dodávky M</t>
  </si>
  <si>
    <t xml:space="preserve">    21-M - Elektromontáže</t>
  </si>
  <si>
    <t>VRN - Vedlejší rozpočtové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</si>
  <si>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</si>
  <si>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</si>
  <si>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</si>
  <si>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</si>
  <si>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</si>
  <si>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</si>
  <si>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</si>
  <si>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</si>
  <si>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</si>
  <si>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</si>
  <si>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</si>
  <si>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</si>
  <si>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</si>
  <si>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</si>
  <si>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</si>
  <si>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</si>
  <si>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</si>
  <si>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</si>
  <si>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</si>
  <si>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</si>
  <si>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</si>
  <si>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</si>
  <si>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</si>
  <si>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</si>
  <si>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</si>
  <si>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621131121</t>
  </si>
  <si>
    <t>Penetrace akrylát-silikon vnějších podhledů nanášená ručně</t>
  </si>
  <si>
    <t>m2</t>
  </si>
  <si>
    <t>4</t>
  </si>
  <si>
    <t>-1705394178</t>
  </si>
  <si>
    <t>621211011</t>
  </si>
  <si>
    <t>Montáž kontaktního zateplení vnějších podhledů z polystyrénových desek tl do 80 mm</t>
  </si>
  <si>
    <t>-1597030479</t>
  </si>
  <si>
    <t>"pohled JZ"  10,50</t>
  </si>
  <si>
    <t>VV</t>
  </si>
  <si>
    <t>"pohled SV"  10,50</t>
  </si>
  <si>
    <t>Součet</t>
  </si>
  <si>
    <t>3</t>
  </si>
  <si>
    <t>M</t>
  </si>
  <si>
    <t>283759330</t>
  </si>
  <si>
    <t>deska fasádní polystyrénová EPS 70 F 1000 x 500 x 50 mm</t>
  </si>
  <si>
    <t>8</t>
  </si>
  <si>
    <t>-1451434024</t>
  </si>
  <si>
    <t>621325101</t>
  </si>
  <si>
    <t>Oprava vnější vápenocementové hladké omítky složitosti 1 podhledů v rozsahu do 10%</t>
  </si>
  <si>
    <t>778819560</t>
  </si>
  <si>
    <t>5</t>
  </si>
  <si>
    <t>621531011</t>
  </si>
  <si>
    <t>Tenkovrstvá silikonová zrnitá omítka tl. 1,5 mm včetně penetrace vnějších podhledů</t>
  </si>
  <si>
    <t>-340742823</t>
  </si>
  <si>
    <t>6</t>
  </si>
  <si>
    <t>622131121</t>
  </si>
  <si>
    <t>Penetrace akrylát-silikon vnějších stěn nanášená ručně</t>
  </si>
  <si>
    <t>-898610970</t>
  </si>
  <si>
    <t>7</t>
  </si>
  <si>
    <t>622325101</t>
  </si>
  <si>
    <t>Oprava vnější vápenocementové hladké omítky složitosti 1 stěn v rozsahu do 10%</t>
  </si>
  <si>
    <t>-2083036286</t>
  </si>
  <si>
    <t>622211011</t>
  </si>
  <si>
    <t>Montáž kontaktního zateplení vnějších stěn z polystyrénových desek tl do 80 mm</t>
  </si>
  <si>
    <t>1426627440</t>
  </si>
  <si>
    <t>pohled JV</t>
  </si>
  <si>
    <t>"A1"  53,00</t>
  </si>
  <si>
    <t>"A2"  66,00</t>
  </si>
  <si>
    <t>"A3"  53,00</t>
  </si>
  <si>
    <t>72,80*0,45</t>
  </si>
  <si>
    <t>pohled SV</t>
  </si>
  <si>
    <t>"A4"  142,00</t>
  </si>
  <si>
    <t>pohled SZ</t>
  </si>
  <si>
    <t>"A5"  81,00</t>
  </si>
  <si>
    <t>"A6"  101,00</t>
  </si>
  <si>
    <t>"A7"  81,00</t>
  </si>
  <si>
    <t>pohled JZ</t>
  </si>
  <si>
    <t>"A8"  141,00</t>
  </si>
  <si>
    <t>9</t>
  </si>
  <si>
    <t>-1047403526</t>
  </si>
  <si>
    <t>10</t>
  </si>
  <si>
    <t>622252001</t>
  </si>
  <si>
    <t>Montáž zakládacích soklových lišt kontaktního zateplení</t>
  </si>
  <si>
    <t>m</t>
  </si>
  <si>
    <t>1031627266</t>
  </si>
  <si>
    <t>17,05+(5,141-1,50)</t>
  </si>
  <si>
    <t>21,30+(5,141-1,50)*2</t>
  </si>
  <si>
    <t>17,05+5,141</t>
  </si>
  <si>
    <t>21,30+5,141*2</t>
  </si>
  <si>
    <t>11</t>
  </si>
  <si>
    <t>590516420</t>
  </si>
  <si>
    <t>lišta soklová Al s okapničkou, zakládací U 05 cm, 0,7/200 cm</t>
  </si>
  <si>
    <t>-1495966861</t>
  </si>
  <si>
    <t>12</t>
  </si>
  <si>
    <t>622252002</t>
  </si>
  <si>
    <t>Montáž ostatních lišt kontaktního zateplení</t>
  </si>
  <si>
    <t>-926741385</t>
  </si>
  <si>
    <t>((4,50-2,65)*2+0,15)*3</t>
  </si>
  <si>
    <t>((5,25-1,15)*2+0,15)*5</t>
  </si>
  <si>
    <t>6,291+0,95</t>
  </si>
  <si>
    <t>6,291+1,10</t>
  </si>
  <si>
    <t>6,291+1,25</t>
  </si>
  <si>
    <t>6,291+1,00</t>
  </si>
  <si>
    <t>13</t>
  </si>
  <si>
    <t>590514800</t>
  </si>
  <si>
    <t>lišta rohová Al 10/10 cm s tkaninou bal. 2,5 m</t>
  </si>
  <si>
    <t>1215554198</t>
  </si>
  <si>
    <t>14</t>
  </si>
  <si>
    <t>2058950934</t>
  </si>
  <si>
    <t>5,141+1,15-2,65</t>
  </si>
  <si>
    <t>5,141+1,18-1,15</t>
  </si>
  <si>
    <t>590515000</t>
  </si>
  <si>
    <t>profil dilatační stěnový , dl. 2,5 m</t>
  </si>
  <si>
    <t>-1038763862</t>
  </si>
  <si>
    <t>16</t>
  </si>
  <si>
    <t>486246349</t>
  </si>
  <si>
    <t>21,60</t>
  </si>
  <si>
    <t>17</t>
  </si>
  <si>
    <t>590515100</t>
  </si>
  <si>
    <t>profil okenní s nepřiznanou okapnicí LTU plast 2,0 m</t>
  </si>
  <si>
    <t>-2098491568</t>
  </si>
  <si>
    <t>18</t>
  </si>
  <si>
    <t>612325111</t>
  </si>
  <si>
    <t>Vápenocementová hladká omítka rýh ve stěnách šířky do 150 mm</t>
  </si>
  <si>
    <t>1103850988</t>
  </si>
  <si>
    <t>drážka pro svody</t>
  </si>
  <si>
    <t>4,50*(0,15+0,15+0,15)*5</t>
  </si>
  <si>
    <t>5,25*(0,15+0,15+0,15)*5</t>
  </si>
  <si>
    <t>19</t>
  </si>
  <si>
    <t>622142001</t>
  </si>
  <si>
    <t>Potažení vnějších stěn sklovláknitým pletivem vtlačeným do tenkovrstvé hmoty</t>
  </si>
  <si>
    <t>-485545088</t>
  </si>
  <si>
    <t>21,938</t>
  </si>
  <si>
    <t>20</t>
  </si>
  <si>
    <t>622531011</t>
  </si>
  <si>
    <t>Tenkovrstvá silikonová zrnitá omítka tl. 1,5 mm včetně penetrace vnějších stěn</t>
  </si>
  <si>
    <t>535301831</t>
  </si>
  <si>
    <t>783,52+21,938</t>
  </si>
  <si>
    <t>-72,80*0,45*2</t>
  </si>
  <si>
    <t>629991001</t>
  </si>
  <si>
    <t>Zakrytí podélných ploch fólií volně položenou</t>
  </si>
  <si>
    <t>602729183</t>
  </si>
  <si>
    <t>((72,80+2,00*2)+22,50)*2*2,00</t>
  </si>
  <si>
    <t>22</t>
  </si>
  <si>
    <t>629991011</t>
  </si>
  <si>
    <t>Zakrytí výplní otvorů a svislých ploch fólií</t>
  </si>
  <si>
    <t>-1236328518</t>
  </si>
  <si>
    <t>5,10*3,25*4</t>
  </si>
  <si>
    <t>2,90*2,95*2</t>
  </si>
  <si>
    <t>1,10*2,05</t>
  </si>
  <si>
    <t>23</t>
  </si>
  <si>
    <t>629995101</t>
  </si>
  <si>
    <t>Očištění vnějších ploch tlakovou vodou</t>
  </si>
  <si>
    <t>-1726472333</t>
  </si>
  <si>
    <t>805,458</t>
  </si>
  <si>
    <t>432,66</t>
  </si>
  <si>
    <t>24</t>
  </si>
  <si>
    <t>62R.001</t>
  </si>
  <si>
    <t>Zhotovení loga na fasádě ve formě nátěru silikonovou barvou (5,30x2,50 m)</t>
  </si>
  <si>
    <t>kus</t>
  </si>
  <si>
    <t>-2043714592</t>
  </si>
  <si>
    <t>25</t>
  </si>
  <si>
    <t>941211111</t>
  </si>
  <si>
    <t>Montáž lešení řadového rámového lehkého zatížení do 200 kg/m2 š do 0,9 m v do 10 m</t>
  </si>
  <si>
    <t>1244453349</t>
  </si>
  <si>
    <t>(72,80+1,50*2)*(6,30-1,80)*2</t>
  </si>
  <si>
    <t>(22,50+1,50*2)*(6,30+2,00/2-1,80)+11,90*2,20/2+3,30*2,20+7,30*2,20/2</t>
  </si>
  <si>
    <t>(22,50+1,50*2)*(6,30+2,00/2-1,80)+7,30*2,20/2+5,40*2,20+9,80*2,20/2</t>
  </si>
  <si>
    <t>26</t>
  </si>
  <si>
    <t>941211211</t>
  </si>
  <si>
    <t>Příplatek k lešení řadovému rámovému lehkému š 0,9 m v do 25 m za první a ZKD den použití</t>
  </si>
  <si>
    <t>957227908</t>
  </si>
  <si>
    <t>1021,77*45</t>
  </si>
  <si>
    <t>27</t>
  </si>
  <si>
    <t>941211811</t>
  </si>
  <si>
    <t>Demontáž lešení řadového rámového lehkého zatížení do 200 kg/m2 š do 0,9 m v do 10 m</t>
  </si>
  <si>
    <t>-578269934</t>
  </si>
  <si>
    <t>28</t>
  </si>
  <si>
    <t>949101112</t>
  </si>
  <si>
    <t>Lešení pomocné pro objekty pozemních staveb s lešeňovou podlahou v do 3,5 m zatížení do 150 kg/m2</t>
  </si>
  <si>
    <t>1313359254</t>
  </si>
  <si>
    <t>160,00</t>
  </si>
  <si>
    <t>82,00</t>
  </si>
  <si>
    <t>29</t>
  </si>
  <si>
    <t>94R.001</t>
  </si>
  <si>
    <t>Příplatek k montáži a demontáži lešení v místě vedení rozvodů po fasádě</t>
  </si>
  <si>
    <t>kpl</t>
  </si>
  <si>
    <t>-1881185185</t>
  </si>
  <si>
    <t>30</t>
  </si>
  <si>
    <t>95R.001</t>
  </si>
  <si>
    <t>Demontáž a zpětná montáž skříňky s hasicím přístrojem vč. dodávky nového kotevního materiálu</t>
  </si>
  <si>
    <t>-129033389</t>
  </si>
  <si>
    <t>31</t>
  </si>
  <si>
    <t>978015321</t>
  </si>
  <si>
    <t>Otlučení vnější vápenné nebo vápenocementové vnější omítky stupně členitosti 1 a 2 rozsahu do 10%</t>
  </si>
  <si>
    <t>117961348</t>
  </si>
  <si>
    <t>32</t>
  </si>
  <si>
    <t>978015391</t>
  </si>
  <si>
    <t>Otlučení vnější vápenné nebo vápenocementové vnější omítky stupně členitosti 1 a 2 rozsahu do 100%</t>
  </si>
  <si>
    <t>-2120479932</t>
  </si>
  <si>
    <t>33</t>
  </si>
  <si>
    <t>997013152</t>
  </si>
  <si>
    <t>Vnitrostaveništní doprava suti a vybouraných hmot pro budovy v do 9 m s omezením mechanizace</t>
  </si>
  <si>
    <t>t</t>
  </si>
  <si>
    <t>41085170</t>
  </si>
  <si>
    <t>34</t>
  </si>
  <si>
    <t>997013501</t>
  </si>
  <si>
    <t>Odvoz suti a vybouraných hmot na skládku nebo meziskládku do 1 km se složením</t>
  </si>
  <si>
    <t>-1230705708</t>
  </si>
  <si>
    <t>35</t>
  </si>
  <si>
    <t>997013509</t>
  </si>
  <si>
    <t>Příplatek k odvozu suti a vybouraných hmot na skládku ZKD 1 km přes 1 km</t>
  </si>
  <si>
    <t>-1243747604</t>
  </si>
  <si>
    <t>36</t>
  </si>
  <si>
    <t>997013800</t>
  </si>
  <si>
    <t>Poplatek za uložení stavebního odpadu na skládce (skládkovné)</t>
  </si>
  <si>
    <t>238871365</t>
  </si>
  <si>
    <t>37</t>
  </si>
  <si>
    <t>998017002</t>
  </si>
  <si>
    <t>Přesun hmot s omezením mechanizace pro budovy v do 12 m</t>
  </si>
  <si>
    <t>686143234</t>
  </si>
  <si>
    <t>38</t>
  </si>
  <si>
    <t>762420011</t>
  </si>
  <si>
    <t>Obložení stropu z desek CETRIS tl 12 mm na sraz šroubovaných</t>
  </si>
  <si>
    <t>-575997595</t>
  </si>
  <si>
    <t>69,00*0,30</t>
  </si>
  <si>
    <t>1,50*2*0,50</t>
  </si>
  <si>
    <t>(1,70*(0,30+0,50)/2)*2</t>
  </si>
  <si>
    <t>(0,50*(0,50+0,65)/2)*2</t>
  </si>
  <si>
    <t>11,70*2*0,30</t>
  </si>
  <si>
    <t>(15,20*2+18,20)*0,50</t>
  </si>
  <si>
    <t>(1,70*(0,30+0,50)/2)*4</t>
  </si>
  <si>
    <t>39</t>
  </si>
  <si>
    <t>762429001Z</t>
  </si>
  <si>
    <t>Montáž obložení stropu podkladový rošt vč. táhel pro ukotvení do ŽB podhledu</t>
  </si>
  <si>
    <t>446838636</t>
  </si>
  <si>
    <t>300,75*2,2</t>
  </si>
  <si>
    <t>40</t>
  </si>
  <si>
    <t>605141140</t>
  </si>
  <si>
    <t>řezivo jehličnaté, střešní latě impregnované</t>
  </si>
  <si>
    <t>m3</t>
  </si>
  <si>
    <t>-239572572</t>
  </si>
  <si>
    <t>0,05*0,05*661,65*1,1</t>
  </si>
  <si>
    <t>41</t>
  </si>
  <si>
    <t>762430012</t>
  </si>
  <si>
    <t>Obložení stěn z desek CETRIS tl 12 mm na sraz šroubovaných vč. zhotovení výřezů pro mřížky, HDS a ostatní prvky</t>
  </si>
  <si>
    <t>-1136250282</t>
  </si>
  <si>
    <t>151,00+46,00+5,50*2</t>
  </si>
  <si>
    <t>8,70*0,45*2</t>
  </si>
  <si>
    <t>125,00+5,50*2</t>
  </si>
  <si>
    <t>39,00</t>
  </si>
  <si>
    <t>34,00</t>
  </si>
  <si>
    <t>42</t>
  </si>
  <si>
    <t>762439001</t>
  </si>
  <si>
    <t>Montáž obložení stěn podkladový rošt</t>
  </si>
  <si>
    <t>-917707146</t>
  </si>
  <si>
    <t>432,66*2,2</t>
  </si>
  <si>
    <t>43</t>
  </si>
  <si>
    <t>128204729</t>
  </si>
  <si>
    <t>0,03*0,05*951,852*1,1</t>
  </si>
  <si>
    <t>44</t>
  </si>
  <si>
    <t>998762202</t>
  </si>
  <si>
    <t>Přesun hmot procentní pro kce tesařské v objektech v do 12 m</t>
  </si>
  <si>
    <t>%</t>
  </si>
  <si>
    <t>-1578290857</t>
  </si>
  <si>
    <t>45</t>
  </si>
  <si>
    <t>764004801</t>
  </si>
  <si>
    <t>Demontáž podokapního žlabu do suti</t>
  </si>
  <si>
    <t>926941060</t>
  </si>
  <si>
    <t>72,80*2</t>
  </si>
  <si>
    <t>46</t>
  </si>
  <si>
    <t>764004861</t>
  </si>
  <si>
    <t>Demontáž svodu do suti</t>
  </si>
  <si>
    <t>2131477917</t>
  </si>
  <si>
    <t>7,50*5+2,50*2</t>
  </si>
  <si>
    <t>6,50*5+3,00*2</t>
  </si>
  <si>
    <t>47</t>
  </si>
  <si>
    <t>764242304Z</t>
  </si>
  <si>
    <t>Úprava (prodloužení) oplechování štítu závětrnou lištou z TiZn lesklého plechu</t>
  </si>
  <si>
    <t>-282374382</t>
  </si>
  <si>
    <t>11,98*4</t>
  </si>
  <si>
    <t>1,725*(2+4)</t>
  </si>
  <si>
    <t>48</t>
  </si>
  <si>
    <t>764541305</t>
  </si>
  <si>
    <t>Žlab podokapní z titanzinkového lesklého válcovaného plechu včetně háků a čel půlkruhový rš 330 mm</t>
  </si>
  <si>
    <t>-1631346207</t>
  </si>
  <si>
    <t>49</t>
  </si>
  <si>
    <t>764541347</t>
  </si>
  <si>
    <t>Kotlík oválný (trychtýřový) pro podokapní žlaby z TiZn lesklého plechu 330/120 mm</t>
  </si>
  <si>
    <t>-1495110531</t>
  </si>
  <si>
    <t>"pohled JV"  7</t>
  </si>
  <si>
    <t>"pohled SZ"  7</t>
  </si>
  <si>
    <t>50</t>
  </si>
  <si>
    <t>764548324</t>
  </si>
  <si>
    <t>Svody kruhové včetně objímek, kolen, odskoků z TiZn lesklého plechu průměru 120 mm</t>
  </si>
  <si>
    <t>-1602359495</t>
  </si>
  <si>
    <t>51</t>
  </si>
  <si>
    <t>998764202</t>
  </si>
  <si>
    <t>Přesun hmot procentní pro konstrukce klempířské v objektech v do 12 m</t>
  </si>
  <si>
    <t>1739664599</t>
  </si>
  <si>
    <t>52</t>
  </si>
  <si>
    <t>766411821</t>
  </si>
  <si>
    <t>Demontáž truhlářského obložení stěn z palubek</t>
  </si>
  <si>
    <t>-165065840</t>
  </si>
  <si>
    <t>53</t>
  </si>
  <si>
    <t>766411822</t>
  </si>
  <si>
    <t>Demontáž truhlářského obložení stěn podkladových roštů</t>
  </si>
  <si>
    <t>1478239359</t>
  </si>
  <si>
    <t>54</t>
  </si>
  <si>
    <t>766421821Z</t>
  </si>
  <si>
    <t>Demontáž truhlářského obložení ostění vrat z palubek</t>
  </si>
  <si>
    <t>938064967</t>
  </si>
  <si>
    <t>pohled JV - ostění vrat</t>
  </si>
  <si>
    <t>(5,10+3,25*2)*0,45*2</t>
  </si>
  <si>
    <t>pohled SZ - ostění vrat</t>
  </si>
  <si>
    <t>55</t>
  </si>
  <si>
    <t>766421822Z</t>
  </si>
  <si>
    <t>Demontáž truhlářského obložení ostění vrat podkladových roštů</t>
  </si>
  <si>
    <t>1209946942</t>
  </si>
  <si>
    <t>56</t>
  </si>
  <si>
    <t>998766202</t>
  </si>
  <si>
    <t>Přesun hmot procentní pro konstrukce truhlářské v objektech v do 12 m</t>
  </si>
  <si>
    <t>-1148572863</t>
  </si>
  <si>
    <t>57</t>
  </si>
  <si>
    <t>767R.001</t>
  </si>
  <si>
    <t>Demontáž výlezového žebříku na střechu s ochranným košem, úprava (prodloužení) kotvení a zpětná montáž vč. očištění a nového trojnásobného antikorozního nátěru</t>
  </si>
  <si>
    <t>-2059988635</t>
  </si>
  <si>
    <t>"pohled JZ"  1</t>
  </si>
  <si>
    <t>58</t>
  </si>
  <si>
    <t>767R.002</t>
  </si>
  <si>
    <t>Demontáž výlezového žebříku na střechu bez ochranného koše, úprava (prodloužení) kotvení a zpětná montáž vč. očištění a nového trojnásobného antikorozního nátěru</t>
  </si>
  <si>
    <t>-251564902</t>
  </si>
  <si>
    <t>"pohled SV"  1</t>
  </si>
  <si>
    <t>59</t>
  </si>
  <si>
    <t>767R.003</t>
  </si>
  <si>
    <t>Demontáž madla u rampy, úprava (prodloužení) kotvení a zpětná montáž vč. očištění a nového trojnásobného antikorozního nátěru</t>
  </si>
  <si>
    <t>-1419884138</t>
  </si>
  <si>
    <t>"pohled SZ"  2</t>
  </si>
  <si>
    <t>60</t>
  </si>
  <si>
    <t>767R.004</t>
  </si>
  <si>
    <t>Demontáž kovových schodů u rampy, úprava kotvení a zpětná montáž vč. očištění a nového trojnásobného antikorozního nátěru</t>
  </si>
  <si>
    <t>-817319461</t>
  </si>
  <si>
    <t>61</t>
  </si>
  <si>
    <t>998767202</t>
  </si>
  <si>
    <t>Přesun hmot procentní pro zámečnické konstrukce v objektech v do 12 m</t>
  </si>
  <si>
    <t>-1326597946</t>
  </si>
  <si>
    <t>62</t>
  </si>
  <si>
    <t>783806811Z</t>
  </si>
  <si>
    <t>Odstranění nesoudržných vrstev fasádních nátěrů mechanicky</t>
  </si>
  <si>
    <t>-801147184</t>
  </si>
  <si>
    <t>(21,00+783,52)*0,9</t>
  </si>
  <si>
    <t>63</t>
  </si>
  <si>
    <t>783823121</t>
  </si>
  <si>
    <t>Penetrační nátěr omítek hladkých povrchů z desek na bázi dřeva (dřevovláknitých, dřevoštěpkových, cementotřískových apod.) akrylátový</t>
  </si>
  <si>
    <t>427618500</t>
  </si>
  <si>
    <t>300,75+432,66</t>
  </si>
  <si>
    <t>64</t>
  </si>
  <si>
    <t>783827401</t>
  </si>
  <si>
    <t>Krycí (ochranný ) nátěr omítek dvojnásobný hladkých betonových povrchů nebo povrchů z desek na bázi dřeva (dřevovláknitých apod.) akrylátový</t>
  </si>
  <si>
    <t>892253507</t>
  </si>
  <si>
    <t>65</t>
  </si>
  <si>
    <t>21M.001</t>
  </si>
  <si>
    <t>Montáž svorky nad 2 šrouby (ST, SJ, SK, SO, SZ)</t>
  </si>
  <si>
    <t>-1437358175</t>
  </si>
  <si>
    <t>66</t>
  </si>
  <si>
    <t>21M.002</t>
  </si>
  <si>
    <t>Montáž svorky do 2 šroubů (SU, SP, SS, SR, SZ)</t>
  </si>
  <si>
    <t>-2089355975</t>
  </si>
  <si>
    <t>67</t>
  </si>
  <si>
    <t>21M.003</t>
  </si>
  <si>
    <t>Montáž vodiče AlMgSi prům. 8 mm s izolací PVC včetně podpěr PV1, SR</t>
  </si>
  <si>
    <t>-1386442911</t>
  </si>
  <si>
    <t>68</t>
  </si>
  <si>
    <t>21M.004</t>
  </si>
  <si>
    <t>Montáž revizních dvířek nerez V2A 290x230 mm pro zkušební svorku SZ</t>
  </si>
  <si>
    <t>598121743</t>
  </si>
  <si>
    <t>69</t>
  </si>
  <si>
    <t>21M.005</t>
  </si>
  <si>
    <t>Montáž označovacího a výstražného štítku</t>
  </si>
  <si>
    <t>2097212906</t>
  </si>
  <si>
    <t>70</t>
  </si>
  <si>
    <t>21M.006</t>
  </si>
  <si>
    <t>Řezání rýh 5x3 cm po svody</t>
  </si>
  <si>
    <t>1533679736</t>
  </si>
  <si>
    <t>71</t>
  </si>
  <si>
    <t>21M.007</t>
  </si>
  <si>
    <t>podíl přidružených výkonů</t>
  </si>
  <si>
    <t>262144</t>
  </si>
  <si>
    <t>-1550618926</t>
  </si>
  <si>
    <t>72</t>
  </si>
  <si>
    <t>MAT.001</t>
  </si>
  <si>
    <t>svorka okapová SO, nerez V2A, Rd 8-10</t>
  </si>
  <si>
    <t>256</t>
  </si>
  <si>
    <t>-954485334</t>
  </si>
  <si>
    <t>73</t>
  </si>
  <si>
    <t>MAT.002</t>
  </si>
  <si>
    <t>svorka univerzální SU, nerez V2A, Rd 8-10 mm</t>
  </si>
  <si>
    <t>-359796134</t>
  </si>
  <si>
    <t>74</t>
  </si>
  <si>
    <t>MAT.003</t>
  </si>
  <si>
    <t>svorka zkušební SZ, nerez V2A, Rd 8-10</t>
  </si>
  <si>
    <t>538786125</t>
  </si>
  <si>
    <t>75</t>
  </si>
  <si>
    <t>MAT.004</t>
  </si>
  <si>
    <t>svorka připojovací SP, nerez V2A, Rd 8-10</t>
  </si>
  <si>
    <t>1743409900</t>
  </si>
  <si>
    <t>76</t>
  </si>
  <si>
    <t>MAT.005</t>
  </si>
  <si>
    <t>svorka spojovací k připojení na falc SS, nerez V2A, Rd 7-8 mm</t>
  </si>
  <si>
    <t>356590297</t>
  </si>
  <si>
    <t>77</t>
  </si>
  <si>
    <t>MAT.006</t>
  </si>
  <si>
    <t>objímka na roury SR pro prům. 60-150 mm, nerez V2A + svorka Rd 6-10 mm</t>
  </si>
  <si>
    <t>-939696646</t>
  </si>
  <si>
    <t>78</t>
  </si>
  <si>
    <t>MAT.007</t>
  </si>
  <si>
    <t>podpěra nerez do zdi PV1, vrut a hmoždinka, FeZn Rd 7-10</t>
  </si>
  <si>
    <t>659115136</t>
  </si>
  <si>
    <t>79</t>
  </si>
  <si>
    <t>MAT.008</t>
  </si>
  <si>
    <t>svod - drát AlMgSi - DEHNALU Rd 8 mm s izolací PVC, měkký, prům. 8 mm, 0,2 kg/m</t>
  </si>
  <si>
    <t>-529599658</t>
  </si>
  <si>
    <t>80</t>
  </si>
  <si>
    <t>MAT.009</t>
  </si>
  <si>
    <t>revizní dvířka nerez V2A 290x230 mm pro zkušební svorku SZ</t>
  </si>
  <si>
    <t>-195693559</t>
  </si>
  <si>
    <t>81</t>
  </si>
  <si>
    <t>MAT.010</t>
  </si>
  <si>
    <t>označovací štítek Al s vyraženým číslem pro Rd 7-10/FI 30</t>
  </si>
  <si>
    <t>1180800900</t>
  </si>
  <si>
    <t>82</t>
  </si>
  <si>
    <t>MAT.011</t>
  </si>
  <si>
    <t>výstražný štítek Al POZOR (při bouřce se nezdržujte na tomto místě)</t>
  </si>
  <si>
    <t>376224018</t>
  </si>
  <si>
    <t>83</t>
  </si>
  <si>
    <t>21M.008</t>
  </si>
  <si>
    <t>Doprava</t>
  </si>
  <si>
    <t>2097152</t>
  </si>
  <si>
    <t>-1233549035</t>
  </si>
  <si>
    <t>84</t>
  </si>
  <si>
    <t>HZS.001</t>
  </si>
  <si>
    <t>Příprava staveniště</t>
  </si>
  <si>
    <t>hod</t>
  </si>
  <si>
    <t>512</t>
  </si>
  <si>
    <t>-2070370462</t>
  </si>
  <si>
    <t>85</t>
  </si>
  <si>
    <t>HZS.002</t>
  </si>
  <si>
    <t>Revize včetně revizní zprávy</t>
  </si>
  <si>
    <t>677147155</t>
  </si>
  <si>
    <t>86</t>
  </si>
  <si>
    <t>HZS.003</t>
  </si>
  <si>
    <t>Koordinační činnost s ostatními profesemi</t>
  </si>
  <si>
    <t>-800998684</t>
  </si>
  <si>
    <t>87</t>
  </si>
  <si>
    <t>HZS.004</t>
  </si>
  <si>
    <t>Demontáž stávajících 10 ks svodů v délce cca 80 m + 2x připojení a odpojení uzemnění OK žebříků</t>
  </si>
  <si>
    <t>2006313377</t>
  </si>
  <si>
    <t>88</t>
  </si>
  <si>
    <t>MAT.012</t>
  </si>
  <si>
    <t xml:space="preserve">podružný materiál </t>
  </si>
  <si>
    <t>-1362402952</t>
  </si>
  <si>
    <t>89</t>
  </si>
  <si>
    <t>030001000</t>
  </si>
  <si>
    <t>1024</t>
  </si>
  <si>
    <t>-489272956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</si>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</sst>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4" fontId="31" fillId="0" borderId="17" xfId="0" applyNumberFormat="1" applyFont="1" applyBorder="1" applyAlignment="1" applyProtection="1">
      <alignment vertical="center"/>
    </xf>
    <xf numFmtId="166" fontId="31" fillId="0" borderId="17" xfId="0" applyNumberFormat="1" applyFont="1" applyBorder="1" applyAlignment="1" applyProtection="1">
      <alignment vertical="center"/>
    </xf>
    <xf numFmtId="4" fontId="31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6" fillId="0" borderId="12" xfId="0" applyNumberFormat="1" applyFont="1" applyBorder="1" applyAlignment="1" applyProtection="1"/>
    <xf numFmtId="166" fontId="36" fillId="0" borderId="13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9" fillId="0" borderId="25" xfId="0" applyFont="1" applyBorder="1" applyAlignment="1" applyProtection="1">
      <alignment horizontal="center" vertical="center"/>
    </xf>
    <xf numFmtId="49" fontId="39" fillId="0" borderId="25" xfId="0" applyNumberFormat="1" applyFont="1" applyBorder="1" applyAlignment="1" applyProtection="1">
      <alignment horizontal="left" vertical="center" wrapText="1"/>
    </xf>
    <xf numFmtId="0" fontId="39" fillId="0" borderId="25" xfId="0" applyFont="1" applyBorder="1" applyAlignment="1" applyProtection="1">
      <alignment horizontal="center" vertical="center" wrapText="1"/>
    </xf>
    <xf numFmtId="167" fontId="39" fillId="0" borderId="25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4" fontId="2" fillId="4" borderId="0" xfId="0" applyNumberFormat="1" applyFont="1" applyFill="1" applyBorder="1" applyAlignment="1" applyProtection="1">
      <alignment horizontal="left" vertical="center"/>
      <protection locked="0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30" fillId="0" borderId="0" xfId="0" applyNumberFormat="1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5" fillId="0" borderId="0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0" fontId="39" fillId="0" borderId="25" xfId="0" applyFont="1" applyBorder="1" applyAlignment="1" applyProtection="1">
      <alignment horizontal="left" vertical="center" wrapText="1"/>
    </xf>
    <xf numFmtId="4" fontId="39" fillId="4" borderId="25" xfId="0" applyNumberFormat="1" applyFont="1" applyFill="1" applyBorder="1" applyAlignment="1" applyProtection="1">
      <alignment vertical="center"/>
      <protection locked="0"/>
    </xf>
    <xf numFmtId="4" fontId="39" fillId="4" borderId="25" xfId="0" applyNumberFormat="1" applyFont="1" applyFill="1" applyBorder="1" applyAlignment="1" applyProtection="1">
      <alignment vertical="center"/>
    </xf>
    <xf numFmtId="4" fontId="39" fillId="0" borderId="25" xfId="0" applyNumberFormat="1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40" fillId="0" borderId="12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5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4" fontId="34" fillId="0" borderId="0" xfId="0" applyNumberFormat="1" applyFont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45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" customHeight="1">
      <c r="C2" s="236" t="s">
        <v>7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R2" s="203" t="s">
        <v>8</v>
      </c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S2" s="20" t="s">
        <v>9</v>
      </c>
      <c r="BT2" s="20" t="s">
        <v>10</v>
      </c>
    </row>
    <row r="3" spans="1:73" ht="6.9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3" ht="36.9" customHeight="1">
      <c r="B4" s="24"/>
      <c r="C4" s="207" t="s">
        <v>12</v>
      </c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5"/>
      <c r="AS4" s="26" t="s">
        <v>13</v>
      </c>
      <c r="BE4" s="27" t="s">
        <v>14</v>
      </c>
      <c r="BS4" s="20" t="s">
        <v>15</v>
      </c>
    </row>
    <row r="5" spans="1:73" ht="14.4" customHeight="1">
      <c r="B5" s="24"/>
      <c r="C5" s="28"/>
      <c r="D5" s="29" t="s">
        <v>16</v>
      </c>
      <c r="E5" s="28"/>
      <c r="F5" s="28"/>
      <c r="G5" s="28"/>
      <c r="H5" s="28"/>
      <c r="I5" s="28"/>
      <c r="J5" s="28"/>
      <c r="K5" s="240" t="s">
        <v>17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8"/>
      <c r="AQ5" s="25"/>
      <c r="BE5" s="238" t="s">
        <v>18</v>
      </c>
      <c r="BS5" s="20" t="s">
        <v>9</v>
      </c>
    </row>
    <row r="6" spans="1:73" ht="36.9" customHeight="1">
      <c r="B6" s="24"/>
      <c r="C6" s="28"/>
      <c r="D6" s="31" t="s">
        <v>19</v>
      </c>
      <c r="E6" s="28"/>
      <c r="F6" s="28"/>
      <c r="G6" s="28"/>
      <c r="H6" s="28"/>
      <c r="I6" s="28"/>
      <c r="J6" s="28"/>
      <c r="K6" s="242" t="s">
        <v>20</v>
      </c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8"/>
      <c r="AQ6" s="25"/>
      <c r="BE6" s="239"/>
      <c r="BS6" s="20" t="s">
        <v>9</v>
      </c>
    </row>
    <row r="7" spans="1:73" ht="14.4" customHeight="1">
      <c r="B7" s="24"/>
      <c r="C7" s="28"/>
      <c r="D7" s="32" t="s">
        <v>21</v>
      </c>
      <c r="E7" s="28"/>
      <c r="F7" s="28"/>
      <c r="G7" s="28"/>
      <c r="H7" s="28"/>
      <c r="I7" s="28"/>
      <c r="J7" s="28"/>
      <c r="K7" s="30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23</v>
      </c>
      <c r="AL7" s="28"/>
      <c r="AM7" s="28"/>
      <c r="AN7" s="30" t="s">
        <v>22</v>
      </c>
      <c r="AO7" s="28"/>
      <c r="AP7" s="28"/>
      <c r="AQ7" s="25"/>
      <c r="BE7" s="239"/>
      <c r="BS7" s="20" t="s">
        <v>9</v>
      </c>
    </row>
    <row r="8" spans="1:73" ht="14.4" customHeight="1">
      <c r="B8" s="24"/>
      <c r="C8" s="28"/>
      <c r="D8" s="32" t="s">
        <v>24</v>
      </c>
      <c r="E8" s="28"/>
      <c r="F8" s="28"/>
      <c r="G8" s="28"/>
      <c r="H8" s="28"/>
      <c r="I8" s="28"/>
      <c r="J8" s="28"/>
      <c r="K8" s="30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26</v>
      </c>
      <c r="AL8" s="28"/>
      <c r="AM8" s="28"/>
      <c r="AN8" s="201">
        <v>42831</v>
      </c>
      <c r="AO8" s="28"/>
      <c r="AP8" s="28"/>
      <c r="AQ8" s="25"/>
      <c r="BE8" s="239"/>
      <c r="BS8" s="20" t="s">
        <v>9</v>
      </c>
    </row>
    <row r="9" spans="1:73" ht="14.4" customHeight="1">
      <c r="B9" s="24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5"/>
      <c r="BE9" s="239"/>
      <c r="BS9" s="20" t="s">
        <v>9</v>
      </c>
    </row>
    <row r="10" spans="1:73" ht="14.4" customHeight="1">
      <c r="B10" s="24"/>
      <c r="C10" s="28"/>
      <c r="D10" s="32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28</v>
      </c>
      <c r="AL10" s="28"/>
      <c r="AM10" s="28"/>
      <c r="AN10" s="30" t="s">
        <v>22</v>
      </c>
      <c r="AO10" s="28"/>
      <c r="AP10" s="28"/>
      <c r="AQ10" s="25"/>
      <c r="BE10" s="239"/>
      <c r="BS10" s="20" t="s">
        <v>9</v>
      </c>
    </row>
    <row r="11" spans="1:73" ht="18.45" customHeight="1">
      <c r="B11" s="24"/>
      <c r="C11" s="28"/>
      <c r="D11" s="28"/>
      <c r="E11" s="30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30</v>
      </c>
      <c r="AL11" s="28"/>
      <c r="AM11" s="28"/>
      <c r="AN11" s="30" t="s">
        <v>22</v>
      </c>
      <c r="AO11" s="28"/>
      <c r="AP11" s="28"/>
      <c r="AQ11" s="25"/>
      <c r="BE11" s="239"/>
      <c r="BS11" s="20" t="s">
        <v>9</v>
      </c>
    </row>
    <row r="12" spans="1:73" ht="6.9" customHeight="1">
      <c r="B12" s="24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5"/>
      <c r="BE12" s="239"/>
      <c r="BS12" s="20" t="s">
        <v>9</v>
      </c>
    </row>
    <row r="13" spans="1:73" ht="14.4" customHeight="1">
      <c r="B13" s="24"/>
      <c r="C13" s="28"/>
      <c r="D13" s="32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28</v>
      </c>
      <c r="AL13" s="28"/>
      <c r="AM13" s="28"/>
      <c r="AN13" s="33" t="s">
        <v>32</v>
      </c>
      <c r="AO13" s="28"/>
      <c r="AP13" s="28"/>
      <c r="AQ13" s="25"/>
      <c r="BE13" s="239"/>
      <c r="BS13" s="20" t="s">
        <v>9</v>
      </c>
    </row>
    <row r="14" spans="1:73" ht="13.2">
      <c r="B14" s="24"/>
      <c r="C14" s="28"/>
      <c r="D14" s="28"/>
      <c r="E14" s="243" t="s">
        <v>32</v>
      </c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32" t="s">
        <v>30</v>
      </c>
      <c r="AL14" s="28"/>
      <c r="AM14" s="28"/>
      <c r="AN14" s="33" t="s">
        <v>32</v>
      </c>
      <c r="AO14" s="28"/>
      <c r="AP14" s="28"/>
      <c r="AQ14" s="25"/>
      <c r="BE14" s="239"/>
      <c r="BS14" s="20" t="s">
        <v>9</v>
      </c>
    </row>
    <row r="15" spans="1:73" ht="6.9" customHeight="1">
      <c r="B15" s="24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5"/>
      <c r="BE15" s="239"/>
      <c r="BS15" s="20" t="s">
        <v>6</v>
      </c>
    </row>
    <row r="16" spans="1:73" ht="14.4" customHeight="1">
      <c r="B16" s="24"/>
      <c r="C16" s="28"/>
      <c r="D16" s="32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28</v>
      </c>
      <c r="AL16" s="28"/>
      <c r="AM16" s="28"/>
      <c r="AN16" s="30" t="s">
        <v>22</v>
      </c>
      <c r="AO16" s="28"/>
      <c r="AP16" s="28"/>
      <c r="AQ16" s="25"/>
      <c r="BE16" s="239"/>
      <c r="BS16" s="20" t="s">
        <v>6</v>
      </c>
    </row>
    <row r="17" spans="2:71" ht="18.45" customHeight="1">
      <c r="B17" s="24"/>
      <c r="C17" s="28"/>
      <c r="D17" s="28"/>
      <c r="E17" s="30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30</v>
      </c>
      <c r="AL17" s="28"/>
      <c r="AM17" s="28"/>
      <c r="AN17" s="30" t="s">
        <v>22</v>
      </c>
      <c r="AO17" s="28"/>
      <c r="AP17" s="28"/>
      <c r="AQ17" s="25"/>
      <c r="BE17" s="239"/>
      <c r="BS17" s="20" t="s">
        <v>35</v>
      </c>
    </row>
    <row r="18" spans="2:71" ht="6.9" customHeight="1">
      <c r="B18" s="24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5"/>
      <c r="BE18" s="239"/>
      <c r="BS18" s="20" t="s">
        <v>9</v>
      </c>
    </row>
    <row r="19" spans="2:71" ht="14.4" customHeight="1">
      <c r="B19" s="24"/>
      <c r="C19" s="28"/>
      <c r="D19" s="32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28</v>
      </c>
      <c r="AL19" s="28"/>
      <c r="AM19" s="28"/>
      <c r="AN19" s="30" t="s">
        <v>22</v>
      </c>
      <c r="AO19" s="28"/>
      <c r="AP19" s="28"/>
      <c r="AQ19" s="25"/>
      <c r="BE19" s="239"/>
      <c r="BS19" s="20" t="s">
        <v>9</v>
      </c>
    </row>
    <row r="20" spans="2:71" ht="18.45" customHeight="1">
      <c r="B20" s="24"/>
      <c r="C20" s="28"/>
      <c r="D20" s="28"/>
      <c r="E20" s="30" t="s">
        <v>37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30</v>
      </c>
      <c r="AL20" s="28"/>
      <c r="AM20" s="28"/>
      <c r="AN20" s="30" t="s">
        <v>22</v>
      </c>
      <c r="AO20" s="28"/>
      <c r="AP20" s="28"/>
      <c r="AQ20" s="25"/>
      <c r="BE20" s="239"/>
    </row>
    <row r="21" spans="2:71" ht="6.9" customHeight="1">
      <c r="B21" s="24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5"/>
      <c r="BE21" s="239"/>
    </row>
    <row r="22" spans="2:71" ht="13.2">
      <c r="B22" s="24"/>
      <c r="C22" s="28"/>
      <c r="D22" s="32" t="s">
        <v>38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5"/>
      <c r="BE22" s="239"/>
    </row>
    <row r="23" spans="2:71" ht="22.5" customHeight="1">
      <c r="B23" s="24"/>
      <c r="C23" s="28"/>
      <c r="D23" s="28"/>
      <c r="E23" s="245" t="s">
        <v>22</v>
      </c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8"/>
      <c r="AP23" s="28"/>
      <c r="AQ23" s="25"/>
      <c r="BE23" s="239"/>
    </row>
    <row r="24" spans="2:71" ht="6.9" customHeight="1">
      <c r="B24" s="24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5"/>
      <c r="BE24" s="239"/>
    </row>
    <row r="25" spans="2:71" ht="6.9" customHeight="1">
      <c r="B25" s="24"/>
      <c r="C25" s="28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8"/>
      <c r="AQ25" s="25"/>
      <c r="BE25" s="239"/>
    </row>
    <row r="26" spans="2:71" ht="14.4" customHeight="1">
      <c r="B26" s="24"/>
      <c r="C26" s="28"/>
      <c r="D26" s="35" t="s">
        <v>39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46">
        <f>ROUND(AG87,2)</f>
        <v>0</v>
      </c>
      <c r="AL26" s="241"/>
      <c r="AM26" s="241"/>
      <c r="AN26" s="241"/>
      <c r="AO26" s="241"/>
      <c r="AP26" s="28"/>
      <c r="AQ26" s="25"/>
      <c r="BE26" s="239"/>
    </row>
    <row r="27" spans="2:71" ht="14.4" customHeight="1">
      <c r="B27" s="24"/>
      <c r="C27" s="28"/>
      <c r="D27" s="35" t="s">
        <v>40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46">
        <f>ROUND(AG90,2)</f>
        <v>0</v>
      </c>
      <c r="AL27" s="246"/>
      <c r="AM27" s="246"/>
      <c r="AN27" s="246"/>
      <c r="AO27" s="246"/>
      <c r="AP27" s="28"/>
      <c r="AQ27" s="25"/>
      <c r="BE27" s="239"/>
    </row>
    <row r="28" spans="2:71" s="1" customFormat="1" ht="6.9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  <c r="BE28" s="239"/>
    </row>
    <row r="29" spans="2:71" s="1" customFormat="1" ht="25.95" customHeight="1">
      <c r="B29" s="36"/>
      <c r="C29" s="37"/>
      <c r="D29" s="39" t="s">
        <v>41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247">
        <f>ROUND(AK26+AK27,2)</f>
        <v>0</v>
      </c>
      <c r="AL29" s="248"/>
      <c r="AM29" s="248"/>
      <c r="AN29" s="248"/>
      <c r="AO29" s="248"/>
      <c r="AP29" s="37"/>
      <c r="AQ29" s="38"/>
      <c r="BE29" s="239"/>
    </row>
    <row r="30" spans="2:71" s="1" customFormat="1" ht="6.9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  <c r="BE30" s="239"/>
    </row>
    <row r="31" spans="2:71" s="2" customFormat="1" ht="14.4" customHeight="1">
      <c r="B31" s="41"/>
      <c r="C31" s="42"/>
      <c r="D31" s="43" t="s">
        <v>42</v>
      </c>
      <c r="E31" s="42"/>
      <c r="F31" s="43" t="s">
        <v>43</v>
      </c>
      <c r="G31" s="42"/>
      <c r="H31" s="42"/>
      <c r="I31" s="42"/>
      <c r="J31" s="42"/>
      <c r="K31" s="42"/>
      <c r="L31" s="218">
        <v>0.21</v>
      </c>
      <c r="M31" s="219"/>
      <c r="N31" s="219"/>
      <c r="O31" s="219"/>
      <c r="P31" s="42"/>
      <c r="Q31" s="42"/>
      <c r="R31" s="42"/>
      <c r="S31" s="42"/>
      <c r="T31" s="45" t="s">
        <v>44</v>
      </c>
      <c r="U31" s="42"/>
      <c r="V31" s="42"/>
      <c r="W31" s="220">
        <f>ROUND(AZ87+SUM(CD91:CD95),2)</f>
        <v>0</v>
      </c>
      <c r="X31" s="219"/>
      <c r="Y31" s="219"/>
      <c r="Z31" s="219"/>
      <c r="AA31" s="219"/>
      <c r="AB31" s="219"/>
      <c r="AC31" s="219"/>
      <c r="AD31" s="219"/>
      <c r="AE31" s="219"/>
      <c r="AF31" s="42"/>
      <c r="AG31" s="42"/>
      <c r="AH31" s="42"/>
      <c r="AI31" s="42"/>
      <c r="AJ31" s="42"/>
      <c r="AK31" s="220">
        <f>ROUND(AV87+SUM(BY91:BY95),2)</f>
        <v>0</v>
      </c>
      <c r="AL31" s="219"/>
      <c r="AM31" s="219"/>
      <c r="AN31" s="219"/>
      <c r="AO31" s="219"/>
      <c r="AP31" s="42"/>
      <c r="AQ31" s="46"/>
      <c r="BE31" s="239"/>
    </row>
    <row r="32" spans="2:71" s="2" customFormat="1" ht="14.4" customHeight="1">
      <c r="B32" s="41"/>
      <c r="C32" s="42"/>
      <c r="D32" s="42"/>
      <c r="E32" s="42"/>
      <c r="F32" s="43" t="s">
        <v>45</v>
      </c>
      <c r="G32" s="42"/>
      <c r="H32" s="42"/>
      <c r="I32" s="42"/>
      <c r="J32" s="42"/>
      <c r="K32" s="42"/>
      <c r="L32" s="218">
        <v>0.15</v>
      </c>
      <c r="M32" s="219"/>
      <c r="N32" s="219"/>
      <c r="O32" s="219"/>
      <c r="P32" s="42"/>
      <c r="Q32" s="42"/>
      <c r="R32" s="42"/>
      <c r="S32" s="42"/>
      <c r="T32" s="45" t="s">
        <v>44</v>
      </c>
      <c r="U32" s="42"/>
      <c r="V32" s="42"/>
      <c r="W32" s="220">
        <f>ROUND(BA87+SUM(CE91:CE95),2)</f>
        <v>0</v>
      </c>
      <c r="X32" s="219"/>
      <c r="Y32" s="219"/>
      <c r="Z32" s="219"/>
      <c r="AA32" s="219"/>
      <c r="AB32" s="219"/>
      <c r="AC32" s="219"/>
      <c r="AD32" s="219"/>
      <c r="AE32" s="219"/>
      <c r="AF32" s="42"/>
      <c r="AG32" s="42"/>
      <c r="AH32" s="42"/>
      <c r="AI32" s="42"/>
      <c r="AJ32" s="42"/>
      <c r="AK32" s="220">
        <f>ROUND(AW87+SUM(BZ91:BZ95),2)</f>
        <v>0</v>
      </c>
      <c r="AL32" s="219"/>
      <c r="AM32" s="219"/>
      <c r="AN32" s="219"/>
      <c r="AO32" s="219"/>
      <c r="AP32" s="42"/>
      <c r="AQ32" s="46"/>
      <c r="BE32" s="239"/>
    </row>
    <row r="33" spans="2:57" s="2" customFormat="1" ht="14.4" hidden="1" customHeight="1">
      <c r="B33" s="41"/>
      <c r="C33" s="42"/>
      <c r="D33" s="42"/>
      <c r="E33" s="42"/>
      <c r="F33" s="43" t="s">
        <v>46</v>
      </c>
      <c r="G33" s="42"/>
      <c r="H33" s="42"/>
      <c r="I33" s="42"/>
      <c r="J33" s="42"/>
      <c r="K33" s="42"/>
      <c r="L33" s="218">
        <v>0.21</v>
      </c>
      <c r="M33" s="219"/>
      <c r="N33" s="219"/>
      <c r="O33" s="219"/>
      <c r="P33" s="42"/>
      <c r="Q33" s="42"/>
      <c r="R33" s="42"/>
      <c r="S33" s="42"/>
      <c r="T33" s="45" t="s">
        <v>44</v>
      </c>
      <c r="U33" s="42"/>
      <c r="V33" s="42"/>
      <c r="W33" s="220">
        <f>ROUND(BB87+SUM(CF91:CF95),2)</f>
        <v>0</v>
      </c>
      <c r="X33" s="219"/>
      <c r="Y33" s="219"/>
      <c r="Z33" s="219"/>
      <c r="AA33" s="219"/>
      <c r="AB33" s="219"/>
      <c r="AC33" s="219"/>
      <c r="AD33" s="219"/>
      <c r="AE33" s="219"/>
      <c r="AF33" s="42"/>
      <c r="AG33" s="42"/>
      <c r="AH33" s="42"/>
      <c r="AI33" s="42"/>
      <c r="AJ33" s="42"/>
      <c r="AK33" s="220">
        <v>0</v>
      </c>
      <c r="AL33" s="219"/>
      <c r="AM33" s="219"/>
      <c r="AN33" s="219"/>
      <c r="AO33" s="219"/>
      <c r="AP33" s="42"/>
      <c r="AQ33" s="46"/>
      <c r="BE33" s="239"/>
    </row>
    <row r="34" spans="2:57" s="2" customFormat="1" ht="14.4" hidden="1" customHeight="1">
      <c r="B34" s="41"/>
      <c r="C34" s="42"/>
      <c r="D34" s="42"/>
      <c r="E34" s="42"/>
      <c r="F34" s="43" t="s">
        <v>47</v>
      </c>
      <c r="G34" s="42"/>
      <c r="H34" s="42"/>
      <c r="I34" s="42"/>
      <c r="J34" s="42"/>
      <c r="K34" s="42"/>
      <c r="L34" s="218">
        <v>0.15</v>
      </c>
      <c r="M34" s="219"/>
      <c r="N34" s="219"/>
      <c r="O34" s="219"/>
      <c r="P34" s="42"/>
      <c r="Q34" s="42"/>
      <c r="R34" s="42"/>
      <c r="S34" s="42"/>
      <c r="T34" s="45" t="s">
        <v>44</v>
      </c>
      <c r="U34" s="42"/>
      <c r="V34" s="42"/>
      <c r="W34" s="220">
        <f>ROUND(BC87+SUM(CG91:CG95),2)</f>
        <v>0</v>
      </c>
      <c r="X34" s="219"/>
      <c r="Y34" s="219"/>
      <c r="Z34" s="219"/>
      <c r="AA34" s="219"/>
      <c r="AB34" s="219"/>
      <c r="AC34" s="219"/>
      <c r="AD34" s="219"/>
      <c r="AE34" s="219"/>
      <c r="AF34" s="42"/>
      <c r="AG34" s="42"/>
      <c r="AH34" s="42"/>
      <c r="AI34" s="42"/>
      <c r="AJ34" s="42"/>
      <c r="AK34" s="220">
        <v>0</v>
      </c>
      <c r="AL34" s="219"/>
      <c r="AM34" s="219"/>
      <c r="AN34" s="219"/>
      <c r="AO34" s="219"/>
      <c r="AP34" s="42"/>
      <c r="AQ34" s="46"/>
      <c r="BE34" s="239"/>
    </row>
    <row r="35" spans="2:57" s="2" customFormat="1" ht="14.4" hidden="1" customHeight="1">
      <c r="B35" s="41"/>
      <c r="C35" s="42"/>
      <c r="D35" s="42"/>
      <c r="E35" s="42"/>
      <c r="F35" s="43" t="s">
        <v>48</v>
      </c>
      <c r="G35" s="42"/>
      <c r="H35" s="42"/>
      <c r="I35" s="42"/>
      <c r="J35" s="42"/>
      <c r="K35" s="42"/>
      <c r="L35" s="218">
        <v>0</v>
      </c>
      <c r="M35" s="219"/>
      <c r="N35" s="219"/>
      <c r="O35" s="219"/>
      <c r="P35" s="42"/>
      <c r="Q35" s="42"/>
      <c r="R35" s="42"/>
      <c r="S35" s="42"/>
      <c r="T35" s="45" t="s">
        <v>44</v>
      </c>
      <c r="U35" s="42"/>
      <c r="V35" s="42"/>
      <c r="W35" s="220">
        <f>ROUND(BD87+SUM(CH91:CH95),2)</f>
        <v>0</v>
      </c>
      <c r="X35" s="219"/>
      <c r="Y35" s="219"/>
      <c r="Z35" s="219"/>
      <c r="AA35" s="219"/>
      <c r="AB35" s="219"/>
      <c r="AC35" s="219"/>
      <c r="AD35" s="219"/>
      <c r="AE35" s="219"/>
      <c r="AF35" s="42"/>
      <c r="AG35" s="42"/>
      <c r="AH35" s="42"/>
      <c r="AI35" s="42"/>
      <c r="AJ35" s="42"/>
      <c r="AK35" s="220">
        <v>0</v>
      </c>
      <c r="AL35" s="219"/>
      <c r="AM35" s="219"/>
      <c r="AN35" s="219"/>
      <c r="AO35" s="219"/>
      <c r="AP35" s="42"/>
      <c r="AQ35" s="46"/>
    </row>
    <row r="36" spans="2:57" s="1" customFormat="1" ht="6.9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2:57" s="1" customFormat="1" ht="25.95" customHeight="1">
      <c r="B37" s="36"/>
      <c r="C37" s="47"/>
      <c r="D37" s="48" t="s">
        <v>49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 t="s">
        <v>50</v>
      </c>
      <c r="U37" s="49"/>
      <c r="V37" s="49"/>
      <c r="W37" s="49"/>
      <c r="X37" s="221" t="s">
        <v>51</v>
      </c>
      <c r="Y37" s="222"/>
      <c r="Z37" s="222"/>
      <c r="AA37" s="222"/>
      <c r="AB37" s="222"/>
      <c r="AC37" s="49"/>
      <c r="AD37" s="49"/>
      <c r="AE37" s="49"/>
      <c r="AF37" s="49"/>
      <c r="AG37" s="49"/>
      <c r="AH37" s="49"/>
      <c r="AI37" s="49"/>
      <c r="AJ37" s="49"/>
      <c r="AK37" s="234">
        <f>SUM(AK29:AK35)</f>
        <v>0</v>
      </c>
      <c r="AL37" s="222"/>
      <c r="AM37" s="222"/>
      <c r="AN37" s="222"/>
      <c r="AO37" s="235"/>
      <c r="AP37" s="47"/>
      <c r="AQ37" s="38"/>
    </row>
    <row r="38" spans="2:57" s="1" customFormat="1" ht="14.4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2:57">
      <c r="B39" s="24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5"/>
    </row>
    <row r="40" spans="2:57">
      <c r="B40" s="24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5"/>
    </row>
    <row r="41" spans="2:57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5"/>
    </row>
    <row r="42" spans="2:57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5"/>
    </row>
    <row r="43" spans="2:57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5"/>
    </row>
    <row r="44" spans="2:57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5"/>
    </row>
    <row r="45" spans="2:57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5"/>
    </row>
    <row r="46" spans="2:57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5"/>
    </row>
    <row r="47" spans="2:57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5"/>
    </row>
    <row r="48" spans="2:57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5"/>
    </row>
    <row r="49" spans="2:43" s="1" customFormat="1" ht="14.4">
      <c r="B49" s="36"/>
      <c r="C49" s="37"/>
      <c r="D49" s="51" t="s">
        <v>52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3"/>
      <c r="AA49" s="37"/>
      <c r="AB49" s="37"/>
      <c r="AC49" s="51" t="s">
        <v>53</v>
      </c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37"/>
      <c r="AQ49" s="38"/>
    </row>
    <row r="50" spans="2:43">
      <c r="B50" s="24"/>
      <c r="C50" s="28"/>
      <c r="D50" s="54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5"/>
      <c r="AA50" s="28"/>
      <c r="AB50" s="28"/>
      <c r="AC50" s="54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5"/>
      <c r="AP50" s="28"/>
      <c r="AQ50" s="25"/>
    </row>
    <row r="51" spans="2:43">
      <c r="B51" s="24"/>
      <c r="C51" s="28"/>
      <c r="D51" s="54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5"/>
      <c r="AA51" s="28"/>
      <c r="AB51" s="28"/>
      <c r="AC51" s="54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5"/>
      <c r="AP51" s="28"/>
      <c r="AQ51" s="25"/>
    </row>
    <row r="52" spans="2:43">
      <c r="B52" s="24"/>
      <c r="C52" s="28"/>
      <c r="D52" s="54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5"/>
      <c r="AA52" s="28"/>
      <c r="AB52" s="28"/>
      <c r="AC52" s="54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5"/>
      <c r="AP52" s="28"/>
      <c r="AQ52" s="25"/>
    </row>
    <row r="53" spans="2:43">
      <c r="B53" s="24"/>
      <c r="C53" s="28"/>
      <c r="D53" s="54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5"/>
      <c r="AA53" s="28"/>
      <c r="AB53" s="28"/>
      <c r="AC53" s="54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5"/>
      <c r="AP53" s="28"/>
      <c r="AQ53" s="25"/>
    </row>
    <row r="54" spans="2:43">
      <c r="B54" s="24"/>
      <c r="C54" s="28"/>
      <c r="D54" s="54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5"/>
      <c r="AA54" s="28"/>
      <c r="AB54" s="28"/>
      <c r="AC54" s="54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5"/>
      <c r="AP54" s="28"/>
      <c r="AQ54" s="25"/>
    </row>
    <row r="55" spans="2:43">
      <c r="B55" s="24"/>
      <c r="C55" s="28"/>
      <c r="D55" s="54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5"/>
      <c r="AA55" s="28"/>
      <c r="AB55" s="28"/>
      <c r="AC55" s="54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5"/>
      <c r="AP55" s="28"/>
      <c r="AQ55" s="25"/>
    </row>
    <row r="56" spans="2:43">
      <c r="B56" s="24"/>
      <c r="C56" s="28"/>
      <c r="D56" s="54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5"/>
      <c r="AA56" s="28"/>
      <c r="AB56" s="28"/>
      <c r="AC56" s="54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5"/>
      <c r="AP56" s="28"/>
      <c r="AQ56" s="25"/>
    </row>
    <row r="57" spans="2:43">
      <c r="B57" s="24"/>
      <c r="C57" s="28"/>
      <c r="D57" s="54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5"/>
      <c r="AA57" s="28"/>
      <c r="AB57" s="28"/>
      <c r="AC57" s="54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5"/>
      <c r="AP57" s="28"/>
      <c r="AQ57" s="25"/>
    </row>
    <row r="58" spans="2:43" s="1" customFormat="1" ht="14.4">
      <c r="B58" s="36"/>
      <c r="C58" s="37"/>
      <c r="D58" s="56" t="s">
        <v>54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 t="s">
        <v>55</v>
      </c>
      <c r="S58" s="57"/>
      <c r="T58" s="57"/>
      <c r="U58" s="57"/>
      <c r="V58" s="57"/>
      <c r="W58" s="57"/>
      <c r="X58" s="57"/>
      <c r="Y58" s="57"/>
      <c r="Z58" s="59"/>
      <c r="AA58" s="37"/>
      <c r="AB58" s="37"/>
      <c r="AC58" s="56" t="s">
        <v>54</v>
      </c>
      <c r="AD58" s="57"/>
      <c r="AE58" s="57"/>
      <c r="AF58" s="57"/>
      <c r="AG58" s="57"/>
      <c r="AH58" s="57"/>
      <c r="AI58" s="57"/>
      <c r="AJ58" s="57"/>
      <c r="AK58" s="57"/>
      <c r="AL58" s="57"/>
      <c r="AM58" s="58" t="s">
        <v>55</v>
      </c>
      <c r="AN58" s="57"/>
      <c r="AO58" s="59"/>
      <c r="AP58" s="37"/>
      <c r="AQ58" s="38"/>
    </row>
    <row r="59" spans="2:43">
      <c r="B59" s="24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5"/>
    </row>
    <row r="60" spans="2:43" s="1" customFormat="1" ht="14.4">
      <c r="B60" s="36"/>
      <c r="C60" s="37"/>
      <c r="D60" s="51" t="s">
        <v>56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37"/>
      <c r="AB60" s="37"/>
      <c r="AC60" s="51" t="s">
        <v>57</v>
      </c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  <c r="AP60" s="37"/>
      <c r="AQ60" s="38"/>
    </row>
    <row r="61" spans="2:43">
      <c r="B61" s="24"/>
      <c r="C61" s="28"/>
      <c r="D61" s="54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5"/>
      <c r="AA61" s="28"/>
      <c r="AB61" s="28"/>
      <c r="AC61" s="54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5"/>
      <c r="AP61" s="28"/>
      <c r="AQ61" s="25"/>
    </row>
    <row r="62" spans="2:43">
      <c r="B62" s="24"/>
      <c r="C62" s="28"/>
      <c r="D62" s="54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5"/>
      <c r="AA62" s="28"/>
      <c r="AB62" s="28"/>
      <c r="AC62" s="54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5"/>
      <c r="AP62" s="28"/>
      <c r="AQ62" s="25"/>
    </row>
    <row r="63" spans="2:43">
      <c r="B63" s="24"/>
      <c r="C63" s="28"/>
      <c r="D63" s="54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5"/>
      <c r="AA63" s="28"/>
      <c r="AB63" s="28"/>
      <c r="AC63" s="54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5"/>
      <c r="AP63" s="28"/>
      <c r="AQ63" s="25"/>
    </row>
    <row r="64" spans="2:43">
      <c r="B64" s="24"/>
      <c r="C64" s="28"/>
      <c r="D64" s="54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5"/>
      <c r="AA64" s="28"/>
      <c r="AB64" s="28"/>
      <c r="AC64" s="54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5"/>
      <c r="AP64" s="28"/>
      <c r="AQ64" s="25"/>
    </row>
    <row r="65" spans="2:43">
      <c r="B65" s="24"/>
      <c r="C65" s="28"/>
      <c r="D65" s="54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5"/>
      <c r="AA65" s="28"/>
      <c r="AB65" s="28"/>
      <c r="AC65" s="54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5"/>
      <c r="AP65" s="28"/>
      <c r="AQ65" s="25"/>
    </row>
    <row r="66" spans="2:43">
      <c r="B66" s="24"/>
      <c r="C66" s="28"/>
      <c r="D66" s="54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5"/>
      <c r="AA66" s="28"/>
      <c r="AB66" s="28"/>
      <c r="AC66" s="54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5"/>
      <c r="AP66" s="28"/>
      <c r="AQ66" s="25"/>
    </row>
    <row r="67" spans="2:43">
      <c r="B67" s="24"/>
      <c r="C67" s="28"/>
      <c r="D67" s="54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5"/>
      <c r="AA67" s="28"/>
      <c r="AB67" s="28"/>
      <c r="AC67" s="54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5"/>
      <c r="AP67" s="28"/>
      <c r="AQ67" s="25"/>
    </row>
    <row r="68" spans="2:43">
      <c r="B68" s="24"/>
      <c r="C68" s="28"/>
      <c r="D68" s="54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5"/>
      <c r="AA68" s="28"/>
      <c r="AB68" s="28"/>
      <c r="AC68" s="54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5"/>
      <c r="AP68" s="28"/>
      <c r="AQ68" s="25"/>
    </row>
    <row r="69" spans="2:43" s="1" customFormat="1" ht="14.4">
      <c r="B69" s="36"/>
      <c r="C69" s="37"/>
      <c r="D69" s="56" t="s">
        <v>54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 t="s">
        <v>55</v>
      </c>
      <c r="S69" s="57"/>
      <c r="T69" s="57"/>
      <c r="U69" s="57"/>
      <c r="V69" s="57"/>
      <c r="W69" s="57"/>
      <c r="X69" s="57"/>
      <c r="Y69" s="57"/>
      <c r="Z69" s="59"/>
      <c r="AA69" s="37"/>
      <c r="AB69" s="37"/>
      <c r="AC69" s="56" t="s">
        <v>54</v>
      </c>
      <c r="AD69" s="57"/>
      <c r="AE69" s="57"/>
      <c r="AF69" s="57"/>
      <c r="AG69" s="57"/>
      <c r="AH69" s="57"/>
      <c r="AI69" s="57"/>
      <c r="AJ69" s="57"/>
      <c r="AK69" s="57"/>
      <c r="AL69" s="57"/>
      <c r="AM69" s="58" t="s">
        <v>55</v>
      </c>
      <c r="AN69" s="57"/>
      <c r="AO69" s="59"/>
      <c r="AP69" s="37"/>
      <c r="AQ69" s="38"/>
    </row>
    <row r="70" spans="2:43" s="1" customFormat="1" ht="6.9" customHeight="1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8"/>
    </row>
    <row r="71" spans="2:43" s="1" customFormat="1" ht="6.9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2"/>
    </row>
    <row r="75" spans="2:43" s="1" customFormat="1" ht="6.9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5"/>
    </row>
    <row r="76" spans="2:43" s="1" customFormat="1" ht="36.9" customHeight="1">
      <c r="B76" s="36"/>
      <c r="C76" s="207" t="s">
        <v>58</v>
      </c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  <c r="AF76" s="208"/>
      <c r="AG76" s="208"/>
      <c r="AH76" s="208"/>
      <c r="AI76" s="208"/>
      <c r="AJ76" s="208"/>
      <c r="AK76" s="208"/>
      <c r="AL76" s="208"/>
      <c r="AM76" s="208"/>
      <c r="AN76" s="208"/>
      <c r="AO76" s="208"/>
      <c r="AP76" s="208"/>
      <c r="AQ76" s="38"/>
    </row>
    <row r="77" spans="2:43" s="3" customFormat="1" ht="14.4" customHeight="1">
      <c r="B77" s="66"/>
      <c r="C77" s="32" t="s">
        <v>16</v>
      </c>
      <c r="D77" s="67"/>
      <c r="E77" s="67"/>
      <c r="F77" s="67"/>
      <c r="G77" s="67"/>
      <c r="H77" s="67"/>
      <c r="I77" s="67"/>
      <c r="J77" s="67"/>
      <c r="K77" s="67"/>
      <c r="L77" s="67" t="str">
        <f>K5</f>
        <v>2017024</v>
      </c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8"/>
    </row>
    <row r="78" spans="2:43" s="4" customFormat="1" ht="36.9" customHeight="1">
      <c r="B78" s="69"/>
      <c r="C78" s="70" t="s">
        <v>19</v>
      </c>
      <c r="D78" s="71"/>
      <c r="E78" s="71"/>
      <c r="F78" s="71"/>
      <c r="G78" s="71"/>
      <c r="H78" s="71"/>
      <c r="I78" s="71"/>
      <c r="J78" s="71"/>
      <c r="K78" s="71"/>
      <c r="L78" s="209" t="str">
        <f>K6</f>
        <v>Opláštění skladu C2 střediska Opavan-Štítina</v>
      </c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0"/>
      <c r="AK78" s="210"/>
      <c r="AL78" s="210"/>
      <c r="AM78" s="210"/>
      <c r="AN78" s="210"/>
      <c r="AO78" s="210"/>
      <c r="AP78" s="71"/>
      <c r="AQ78" s="72"/>
    </row>
    <row r="79" spans="2:43" s="1" customFormat="1" ht="6.9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8"/>
    </row>
    <row r="80" spans="2:43" s="1" customFormat="1" ht="13.2">
      <c r="B80" s="36"/>
      <c r="C80" s="32" t="s">
        <v>24</v>
      </c>
      <c r="D80" s="37"/>
      <c r="E80" s="37"/>
      <c r="F80" s="37"/>
      <c r="G80" s="37"/>
      <c r="H80" s="37"/>
      <c r="I80" s="37"/>
      <c r="J80" s="37"/>
      <c r="K80" s="37"/>
      <c r="L80" s="73" t="str">
        <f>IF(K8="","",K8)</f>
        <v>sklad C2, k.ú. Štítina, par.č. st. 366/3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2" t="s">
        <v>26</v>
      </c>
      <c r="AJ80" s="37"/>
      <c r="AK80" s="37"/>
      <c r="AL80" s="37"/>
      <c r="AM80" s="74">
        <f>IF(AN8= "","",AN8)</f>
        <v>42831</v>
      </c>
      <c r="AN80" s="37"/>
      <c r="AO80" s="37"/>
      <c r="AP80" s="37"/>
      <c r="AQ80" s="38"/>
    </row>
    <row r="81" spans="1:89" s="1" customFormat="1" ht="6.9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8"/>
    </row>
    <row r="82" spans="1:89" s="1" customFormat="1" ht="13.2">
      <c r="B82" s="36"/>
      <c r="C82" s="32" t="s">
        <v>27</v>
      </c>
      <c r="D82" s="37"/>
      <c r="E82" s="37"/>
      <c r="F82" s="37"/>
      <c r="G82" s="37"/>
      <c r="H82" s="37"/>
      <c r="I82" s="37"/>
      <c r="J82" s="37"/>
      <c r="K82" s="37"/>
      <c r="L82" s="67" t="str">
        <f>IF(E11= "","",E11)</f>
        <v>ČR-SSHR, Šeříková 1/616, 150 85 Praha 5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2" t="s">
        <v>33</v>
      </c>
      <c r="AJ82" s="37"/>
      <c r="AK82" s="37"/>
      <c r="AL82" s="37"/>
      <c r="AM82" s="211" t="str">
        <f>IF(E17="","",E17)</f>
        <v>Ing. Martin Heider</v>
      </c>
      <c r="AN82" s="211"/>
      <c r="AO82" s="211"/>
      <c r="AP82" s="211"/>
      <c r="AQ82" s="38"/>
      <c r="AS82" s="212" t="s">
        <v>59</v>
      </c>
      <c r="AT82" s="213"/>
      <c r="AU82" s="75"/>
      <c r="AV82" s="75"/>
      <c r="AW82" s="75"/>
      <c r="AX82" s="75"/>
      <c r="AY82" s="75"/>
      <c r="AZ82" s="75"/>
      <c r="BA82" s="75"/>
      <c r="BB82" s="75"/>
      <c r="BC82" s="75"/>
      <c r="BD82" s="76"/>
    </row>
    <row r="83" spans="1:89" s="1" customFormat="1" ht="13.2">
      <c r="B83" s="36"/>
      <c r="C83" s="32" t="s">
        <v>31</v>
      </c>
      <c r="D83" s="37"/>
      <c r="E83" s="37"/>
      <c r="F83" s="37"/>
      <c r="G83" s="37"/>
      <c r="H83" s="37"/>
      <c r="I83" s="37"/>
      <c r="J83" s="37"/>
      <c r="K83" s="37"/>
      <c r="L83" s="67" t="str">
        <f>IF(E14= "Vyplň údaj","",E14)</f>
        <v/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2" t="s">
        <v>36</v>
      </c>
      <c r="AJ83" s="37"/>
      <c r="AK83" s="37"/>
      <c r="AL83" s="37"/>
      <c r="AM83" s="211" t="str">
        <f>IF(E20="","",E20)</f>
        <v xml:space="preserve"> </v>
      </c>
      <c r="AN83" s="211"/>
      <c r="AO83" s="211"/>
      <c r="AP83" s="211"/>
      <c r="AQ83" s="38"/>
      <c r="AS83" s="214"/>
      <c r="AT83" s="215"/>
      <c r="AU83" s="77"/>
      <c r="AV83" s="77"/>
      <c r="AW83" s="77"/>
      <c r="AX83" s="77"/>
      <c r="AY83" s="77"/>
      <c r="AZ83" s="77"/>
      <c r="BA83" s="77"/>
      <c r="BB83" s="77"/>
      <c r="BC83" s="77"/>
      <c r="BD83" s="78"/>
    </row>
    <row r="84" spans="1:89" s="1" customFormat="1" ht="10.95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  <c r="AS84" s="216"/>
      <c r="AT84" s="217"/>
      <c r="AU84" s="37"/>
      <c r="AV84" s="37"/>
      <c r="AW84" s="37"/>
      <c r="AX84" s="37"/>
      <c r="AY84" s="37"/>
      <c r="AZ84" s="37"/>
      <c r="BA84" s="37"/>
      <c r="BB84" s="37"/>
      <c r="BC84" s="37"/>
      <c r="BD84" s="79"/>
    </row>
    <row r="85" spans="1:89" s="1" customFormat="1" ht="29.25" customHeight="1">
      <c r="B85" s="36"/>
      <c r="C85" s="225" t="s">
        <v>60</v>
      </c>
      <c r="D85" s="226"/>
      <c r="E85" s="226"/>
      <c r="F85" s="226"/>
      <c r="G85" s="226"/>
      <c r="H85" s="80"/>
      <c r="I85" s="227" t="s">
        <v>61</v>
      </c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7" t="s">
        <v>62</v>
      </c>
      <c r="AH85" s="226"/>
      <c r="AI85" s="226"/>
      <c r="AJ85" s="226"/>
      <c r="AK85" s="226"/>
      <c r="AL85" s="226"/>
      <c r="AM85" s="226"/>
      <c r="AN85" s="227" t="s">
        <v>63</v>
      </c>
      <c r="AO85" s="226"/>
      <c r="AP85" s="228"/>
      <c r="AQ85" s="38"/>
      <c r="AS85" s="81" t="s">
        <v>64</v>
      </c>
      <c r="AT85" s="82" t="s">
        <v>65</v>
      </c>
      <c r="AU85" s="82" t="s">
        <v>66</v>
      </c>
      <c r="AV85" s="82" t="s">
        <v>67</v>
      </c>
      <c r="AW85" s="82" t="s">
        <v>68</v>
      </c>
      <c r="AX85" s="82" t="s">
        <v>69</v>
      </c>
      <c r="AY85" s="82" t="s">
        <v>70</v>
      </c>
      <c r="AZ85" s="82" t="s">
        <v>71</v>
      </c>
      <c r="BA85" s="82" t="s">
        <v>72</v>
      </c>
      <c r="BB85" s="82" t="s">
        <v>73</v>
      </c>
      <c r="BC85" s="82" t="s">
        <v>74</v>
      </c>
      <c r="BD85" s="83" t="s">
        <v>75</v>
      </c>
    </row>
    <row r="86" spans="1:89" s="1" customFormat="1" ht="10.95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8"/>
      <c r="AS86" s="84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3"/>
    </row>
    <row r="87" spans="1:89" s="4" customFormat="1" ht="32.4" customHeight="1">
      <c r="B87" s="69"/>
      <c r="C87" s="85" t="s">
        <v>76</v>
      </c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232">
        <f>ROUND(AG88,2)</f>
        <v>0</v>
      </c>
      <c r="AH87" s="232"/>
      <c r="AI87" s="232"/>
      <c r="AJ87" s="232"/>
      <c r="AK87" s="232"/>
      <c r="AL87" s="232"/>
      <c r="AM87" s="232"/>
      <c r="AN87" s="233">
        <f>SUM(AG87,AT87)</f>
        <v>0</v>
      </c>
      <c r="AO87" s="233"/>
      <c r="AP87" s="233"/>
      <c r="AQ87" s="72"/>
      <c r="AS87" s="87">
        <f>ROUND(AS88,2)</f>
        <v>0</v>
      </c>
      <c r="AT87" s="88">
        <f>ROUND(SUM(AV87:AW87),2)</f>
        <v>0</v>
      </c>
      <c r="AU87" s="89">
        <f>ROUND(AU88,5)</f>
        <v>0</v>
      </c>
      <c r="AV87" s="88">
        <f>ROUND(AZ87*L31,2)</f>
        <v>0</v>
      </c>
      <c r="AW87" s="88">
        <f>ROUND(BA87*L32,2)</f>
        <v>0</v>
      </c>
      <c r="AX87" s="88">
        <f>ROUND(BB87*L31,2)</f>
        <v>0</v>
      </c>
      <c r="AY87" s="88">
        <f>ROUND(BC87*L32,2)</f>
        <v>0</v>
      </c>
      <c r="AZ87" s="88">
        <f>ROUND(AZ88,2)</f>
        <v>0</v>
      </c>
      <c r="BA87" s="88">
        <f>ROUND(BA88,2)</f>
        <v>0</v>
      </c>
      <c r="BB87" s="88">
        <f>ROUND(BB88,2)</f>
        <v>0</v>
      </c>
      <c r="BC87" s="88">
        <f>ROUND(BC88,2)</f>
        <v>0</v>
      </c>
      <c r="BD87" s="90">
        <f>ROUND(BD88,2)</f>
        <v>0</v>
      </c>
      <c r="BS87" s="91" t="s">
        <v>77</v>
      </c>
      <c r="BT87" s="91" t="s">
        <v>78</v>
      </c>
      <c r="BU87" s="92" t="s">
        <v>79</v>
      </c>
      <c r="BV87" s="91" t="s">
        <v>80</v>
      </c>
      <c r="BW87" s="91" t="s">
        <v>81</v>
      </c>
      <c r="BX87" s="91" t="s">
        <v>82</v>
      </c>
    </row>
    <row r="88" spans="1:89" s="5" customFormat="1" ht="37.5" customHeight="1">
      <c r="A88" s="93" t="s">
        <v>83</v>
      </c>
      <c r="B88" s="94"/>
      <c r="C88" s="95"/>
      <c r="D88" s="231" t="s">
        <v>84</v>
      </c>
      <c r="E88" s="231"/>
      <c r="F88" s="231"/>
      <c r="G88" s="231"/>
      <c r="H88" s="231"/>
      <c r="I88" s="96"/>
      <c r="J88" s="231" t="s">
        <v>20</v>
      </c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29">
        <f>'01 - Opláštění skladu C2 ...'!M30</f>
        <v>0</v>
      </c>
      <c r="AH88" s="230"/>
      <c r="AI88" s="230"/>
      <c r="AJ88" s="230"/>
      <c r="AK88" s="230"/>
      <c r="AL88" s="230"/>
      <c r="AM88" s="230"/>
      <c r="AN88" s="229">
        <f>SUM(AG88,AT88)</f>
        <v>0</v>
      </c>
      <c r="AO88" s="230"/>
      <c r="AP88" s="230"/>
      <c r="AQ88" s="97"/>
      <c r="AS88" s="98">
        <f>'01 - Opláštění skladu C2 ...'!M28</f>
        <v>0</v>
      </c>
      <c r="AT88" s="99">
        <f>ROUND(SUM(AV88:AW88),2)</f>
        <v>0</v>
      </c>
      <c r="AU88" s="100">
        <f>'01 - Opláštění skladu C2 ...'!W131</f>
        <v>0</v>
      </c>
      <c r="AV88" s="99">
        <f>'01 - Opláštění skladu C2 ...'!M32</f>
        <v>0</v>
      </c>
      <c r="AW88" s="99">
        <f>'01 - Opláštění skladu C2 ...'!M33</f>
        <v>0</v>
      </c>
      <c r="AX88" s="99">
        <f>'01 - Opláštění skladu C2 ...'!M34</f>
        <v>0</v>
      </c>
      <c r="AY88" s="99">
        <f>'01 - Opláštění skladu C2 ...'!M35</f>
        <v>0</v>
      </c>
      <c r="AZ88" s="99">
        <f>'01 - Opláštění skladu C2 ...'!H32</f>
        <v>0</v>
      </c>
      <c r="BA88" s="99">
        <f>'01 - Opláštění skladu C2 ...'!H33</f>
        <v>0</v>
      </c>
      <c r="BB88" s="99">
        <f>'01 - Opláštění skladu C2 ...'!H34</f>
        <v>0</v>
      </c>
      <c r="BC88" s="99">
        <f>'01 - Opláštění skladu C2 ...'!H35</f>
        <v>0</v>
      </c>
      <c r="BD88" s="101">
        <f>'01 - Opláštění skladu C2 ...'!H36</f>
        <v>0</v>
      </c>
      <c r="BT88" s="102" t="s">
        <v>85</v>
      </c>
      <c r="BV88" s="102" t="s">
        <v>80</v>
      </c>
      <c r="BW88" s="102" t="s">
        <v>86</v>
      </c>
      <c r="BX88" s="102" t="s">
        <v>81</v>
      </c>
    </row>
    <row r="89" spans="1:89">
      <c r="B89" s="24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5"/>
    </row>
    <row r="90" spans="1:89" s="1" customFormat="1" ht="30" customHeight="1">
      <c r="B90" s="36"/>
      <c r="C90" s="85" t="s">
        <v>87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233">
        <f>ROUND(SUM(AG91:AG94),2)</f>
        <v>0</v>
      </c>
      <c r="AH90" s="233"/>
      <c r="AI90" s="233"/>
      <c r="AJ90" s="233"/>
      <c r="AK90" s="233"/>
      <c r="AL90" s="233"/>
      <c r="AM90" s="233"/>
      <c r="AN90" s="233">
        <f>ROUND(SUM(AN91:AN94),2)</f>
        <v>0</v>
      </c>
      <c r="AO90" s="233"/>
      <c r="AP90" s="233"/>
      <c r="AQ90" s="38"/>
      <c r="AS90" s="81" t="s">
        <v>88</v>
      </c>
      <c r="AT90" s="82" t="s">
        <v>89</v>
      </c>
      <c r="AU90" s="82" t="s">
        <v>42</v>
      </c>
      <c r="AV90" s="83" t="s">
        <v>65</v>
      </c>
    </row>
    <row r="91" spans="1:89" s="1" customFormat="1" ht="19.95" customHeight="1">
      <c r="B91" s="36"/>
      <c r="C91" s="37"/>
      <c r="D91" s="103" t="s">
        <v>90</v>
      </c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205">
        <f>ROUND(AG87*AS91,2)</f>
        <v>0</v>
      </c>
      <c r="AH91" s="206"/>
      <c r="AI91" s="206"/>
      <c r="AJ91" s="206"/>
      <c r="AK91" s="206"/>
      <c r="AL91" s="206"/>
      <c r="AM91" s="206"/>
      <c r="AN91" s="206">
        <f>ROUND(AG91+AV91,2)</f>
        <v>0</v>
      </c>
      <c r="AO91" s="206"/>
      <c r="AP91" s="206"/>
      <c r="AQ91" s="38"/>
      <c r="AS91" s="104">
        <v>0</v>
      </c>
      <c r="AT91" s="105" t="s">
        <v>91</v>
      </c>
      <c r="AU91" s="105" t="s">
        <v>43</v>
      </c>
      <c r="AV91" s="106">
        <f>ROUND(IF(AU91="základní",AG91*L31,IF(AU91="snížená",AG91*L32,0)),2)</f>
        <v>0</v>
      </c>
      <c r="BV91" s="20" t="s">
        <v>92</v>
      </c>
      <c r="BY91" s="107">
        <f>IF(AU91="základní",AV91,0)</f>
        <v>0</v>
      </c>
      <c r="BZ91" s="107">
        <f>IF(AU91="snížená",AV91,0)</f>
        <v>0</v>
      </c>
      <c r="CA91" s="107">
        <v>0</v>
      </c>
      <c r="CB91" s="107">
        <v>0</v>
      </c>
      <c r="CC91" s="107">
        <v>0</v>
      </c>
      <c r="CD91" s="107">
        <f>IF(AU91="základní",AG91,0)</f>
        <v>0</v>
      </c>
      <c r="CE91" s="107">
        <f>IF(AU91="snížená",AG91,0)</f>
        <v>0</v>
      </c>
      <c r="CF91" s="107">
        <f>IF(AU91="zákl. přenesená",AG91,0)</f>
        <v>0</v>
      </c>
      <c r="CG91" s="107">
        <f>IF(AU91="sníž. přenesená",AG91,0)</f>
        <v>0</v>
      </c>
      <c r="CH91" s="107">
        <f>IF(AU91="nulová",AG91,0)</f>
        <v>0</v>
      </c>
      <c r="CI91" s="20">
        <f>IF(AU91="základní",1,IF(AU91="snížená",2,IF(AU91="zákl. přenesená",4,IF(AU91="sníž. přenesená",5,3))))</f>
        <v>1</v>
      </c>
      <c r="CJ91" s="20">
        <f>IF(AT91="stavební čast",1,IF(8891="investiční čast",2,3))</f>
        <v>1</v>
      </c>
      <c r="CK91" s="20" t="str">
        <f>IF(D91="Vyplň vlastní","","x")</f>
        <v>x</v>
      </c>
    </row>
    <row r="92" spans="1:89" s="1" customFormat="1" ht="19.95" customHeight="1">
      <c r="B92" s="36"/>
      <c r="C92" s="37"/>
      <c r="D92" s="223" t="s">
        <v>93</v>
      </c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37"/>
      <c r="AD92" s="37"/>
      <c r="AE92" s="37"/>
      <c r="AF92" s="37"/>
      <c r="AG92" s="205">
        <f>AG87*AS92</f>
        <v>0</v>
      </c>
      <c r="AH92" s="206"/>
      <c r="AI92" s="206"/>
      <c r="AJ92" s="206"/>
      <c r="AK92" s="206"/>
      <c r="AL92" s="206"/>
      <c r="AM92" s="206"/>
      <c r="AN92" s="206">
        <f>AG92+AV92</f>
        <v>0</v>
      </c>
      <c r="AO92" s="206"/>
      <c r="AP92" s="206"/>
      <c r="AQ92" s="38"/>
      <c r="AS92" s="108">
        <v>0</v>
      </c>
      <c r="AT92" s="109" t="s">
        <v>91</v>
      </c>
      <c r="AU92" s="109" t="s">
        <v>43</v>
      </c>
      <c r="AV92" s="110">
        <f>ROUND(IF(AU92="nulová",0,IF(OR(AU92="základní",AU92="zákl. přenesená"),AG92*L31,AG92*L32)),2)</f>
        <v>0</v>
      </c>
      <c r="BV92" s="20" t="s">
        <v>94</v>
      </c>
      <c r="BY92" s="107">
        <f>IF(AU92="základní",AV92,0)</f>
        <v>0</v>
      </c>
      <c r="BZ92" s="107">
        <f>IF(AU92="snížená",AV92,0)</f>
        <v>0</v>
      </c>
      <c r="CA92" s="107">
        <f>IF(AU92="zákl. přenesená",AV92,0)</f>
        <v>0</v>
      </c>
      <c r="CB92" s="107">
        <f>IF(AU92="sníž. přenesená",AV92,0)</f>
        <v>0</v>
      </c>
      <c r="CC92" s="107">
        <f>IF(AU92="nulová",AV92,0)</f>
        <v>0</v>
      </c>
      <c r="CD92" s="107">
        <f>IF(AU92="základní",AG92,0)</f>
        <v>0</v>
      </c>
      <c r="CE92" s="107">
        <f>IF(AU92="snížená",AG92,0)</f>
        <v>0</v>
      </c>
      <c r="CF92" s="107">
        <f>IF(AU92="zákl. přenesená",AG92,0)</f>
        <v>0</v>
      </c>
      <c r="CG92" s="107">
        <f>IF(AU92="sníž. přenesená",AG92,0)</f>
        <v>0</v>
      </c>
      <c r="CH92" s="107">
        <f>IF(AU92="nulová",AG92,0)</f>
        <v>0</v>
      </c>
      <c r="CI92" s="20">
        <f>IF(AU92="základní",1,IF(AU92="snížená",2,IF(AU92="zákl. přenesená",4,IF(AU92="sníž. přenesená",5,3))))</f>
        <v>1</v>
      </c>
      <c r="CJ92" s="20">
        <f>IF(AT92="stavební čast",1,IF(8892="investiční čast",2,3))</f>
        <v>1</v>
      </c>
      <c r="CK92" s="20" t="str">
        <f>IF(D92="Vyplň vlastní","","x")</f>
        <v/>
      </c>
    </row>
    <row r="93" spans="1:89" s="1" customFormat="1" ht="19.95" customHeight="1">
      <c r="B93" s="36"/>
      <c r="C93" s="37"/>
      <c r="D93" s="223" t="s">
        <v>93</v>
      </c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37"/>
      <c r="AD93" s="37"/>
      <c r="AE93" s="37"/>
      <c r="AF93" s="37"/>
      <c r="AG93" s="205">
        <f>AG87*AS93</f>
        <v>0</v>
      </c>
      <c r="AH93" s="206"/>
      <c r="AI93" s="206"/>
      <c r="AJ93" s="206"/>
      <c r="AK93" s="206"/>
      <c r="AL93" s="206"/>
      <c r="AM93" s="206"/>
      <c r="AN93" s="206">
        <f>AG93+AV93</f>
        <v>0</v>
      </c>
      <c r="AO93" s="206"/>
      <c r="AP93" s="206"/>
      <c r="AQ93" s="38"/>
      <c r="AS93" s="108">
        <v>0</v>
      </c>
      <c r="AT93" s="109" t="s">
        <v>91</v>
      </c>
      <c r="AU93" s="109" t="s">
        <v>43</v>
      </c>
      <c r="AV93" s="110">
        <f>ROUND(IF(AU93="nulová",0,IF(OR(AU93="základní",AU93="zákl. přenesená"),AG93*L31,AG93*L32)),2)</f>
        <v>0</v>
      </c>
      <c r="BV93" s="20" t="s">
        <v>94</v>
      </c>
      <c r="BY93" s="107">
        <f>IF(AU93="základní",AV93,0)</f>
        <v>0</v>
      </c>
      <c r="BZ93" s="107">
        <f>IF(AU93="snížená",AV93,0)</f>
        <v>0</v>
      </c>
      <c r="CA93" s="107">
        <f>IF(AU93="zákl. přenesená",AV93,0)</f>
        <v>0</v>
      </c>
      <c r="CB93" s="107">
        <f>IF(AU93="sníž. přenesená",AV93,0)</f>
        <v>0</v>
      </c>
      <c r="CC93" s="107">
        <f>IF(AU93="nulová",AV93,0)</f>
        <v>0</v>
      </c>
      <c r="CD93" s="107">
        <f>IF(AU93="základní",AG93,0)</f>
        <v>0</v>
      </c>
      <c r="CE93" s="107">
        <f>IF(AU93="snížená",AG93,0)</f>
        <v>0</v>
      </c>
      <c r="CF93" s="107">
        <f>IF(AU93="zákl. přenesená",AG93,0)</f>
        <v>0</v>
      </c>
      <c r="CG93" s="107">
        <f>IF(AU93="sníž. přenesená",AG93,0)</f>
        <v>0</v>
      </c>
      <c r="CH93" s="107">
        <f>IF(AU93="nulová",AG93,0)</f>
        <v>0</v>
      </c>
      <c r="CI93" s="20">
        <f>IF(AU93="základní",1,IF(AU93="snížená",2,IF(AU93="zákl. přenesená",4,IF(AU93="sníž. přenesená",5,3))))</f>
        <v>1</v>
      </c>
      <c r="CJ93" s="20">
        <f>IF(AT93="stavební čast",1,IF(8893="investiční čast",2,3))</f>
        <v>1</v>
      </c>
      <c r="CK93" s="20" t="str">
        <f>IF(D93="Vyplň vlastní","","x")</f>
        <v/>
      </c>
    </row>
    <row r="94" spans="1:89" s="1" customFormat="1" ht="19.95" customHeight="1">
      <c r="B94" s="36"/>
      <c r="C94" s="37"/>
      <c r="D94" s="223" t="s">
        <v>93</v>
      </c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37"/>
      <c r="AD94" s="37"/>
      <c r="AE94" s="37"/>
      <c r="AF94" s="37"/>
      <c r="AG94" s="205">
        <f>AG87*AS94</f>
        <v>0</v>
      </c>
      <c r="AH94" s="206"/>
      <c r="AI94" s="206"/>
      <c r="AJ94" s="206"/>
      <c r="AK94" s="206"/>
      <c r="AL94" s="206"/>
      <c r="AM94" s="206"/>
      <c r="AN94" s="206">
        <f>AG94+AV94</f>
        <v>0</v>
      </c>
      <c r="AO94" s="206"/>
      <c r="AP94" s="206"/>
      <c r="AQ94" s="38"/>
      <c r="AS94" s="111">
        <v>0</v>
      </c>
      <c r="AT94" s="112" t="s">
        <v>91</v>
      </c>
      <c r="AU94" s="112" t="s">
        <v>43</v>
      </c>
      <c r="AV94" s="113">
        <f>ROUND(IF(AU94="nulová",0,IF(OR(AU94="základní",AU94="zákl. přenesená"),AG94*L31,AG94*L32)),2)</f>
        <v>0</v>
      </c>
      <c r="BV94" s="20" t="s">
        <v>94</v>
      </c>
      <c r="BY94" s="107">
        <f>IF(AU94="základní",AV94,0)</f>
        <v>0</v>
      </c>
      <c r="BZ94" s="107">
        <f>IF(AU94="snížená",AV94,0)</f>
        <v>0</v>
      </c>
      <c r="CA94" s="107">
        <f>IF(AU94="zákl. přenesená",AV94,0)</f>
        <v>0</v>
      </c>
      <c r="CB94" s="107">
        <f>IF(AU94="sníž. přenesená",AV94,0)</f>
        <v>0</v>
      </c>
      <c r="CC94" s="107">
        <f>IF(AU94="nulová",AV94,0)</f>
        <v>0</v>
      </c>
      <c r="CD94" s="107">
        <f>IF(AU94="základní",AG94,0)</f>
        <v>0</v>
      </c>
      <c r="CE94" s="107">
        <f>IF(AU94="snížená",AG94,0)</f>
        <v>0</v>
      </c>
      <c r="CF94" s="107">
        <f>IF(AU94="zákl. přenesená",AG94,0)</f>
        <v>0</v>
      </c>
      <c r="CG94" s="107">
        <f>IF(AU94="sníž. přenesená",AG94,0)</f>
        <v>0</v>
      </c>
      <c r="CH94" s="107">
        <f>IF(AU94="nulová",AG94,0)</f>
        <v>0</v>
      </c>
      <c r="CI94" s="20">
        <f>IF(AU94="základní",1,IF(AU94="snížená",2,IF(AU94="zákl. přenesená",4,IF(AU94="sníž. přenesená",5,3))))</f>
        <v>1</v>
      </c>
      <c r="CJ94" s="20">
        <f>IF(AT94="stavební čast",1,IF(8894="investiční čast",2,3))</f>
        <v>1</v>
      </c>
      <c r="CK94" s="20" t="str">
        <f>IF(D94="Vyplň vlastní","","x")</f>
        <v/>
      </c>
    </row>
    <row r="95" spans="1:89" s="1" customFormat="1" ht="10.95" customHeight="1"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8"/>
    </row>
    <row r="96" spans="1:89" s="1" customFormat="1" ht="30" customHeight="1">
      <c r="B96" s="36"/>
      <c r="C96" s="114" t="s">
        <v>95</v>
      </c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202">
        <f>ROUND(AG87+AG90,2)</f>
        <v>0</v>
      </c>
      <c r="AH96" s="202"/>
      <c r="AI96" s="202"/>
      <c r="AJ96" s="202"/>
      <c r="AK96" s="202"/>
      <c r="AL96" s="202"/>
      <c r="AM96" s="202"/>
      <c r="AN96" s="202">
        <f>AN87+AN90</f>
        <v>0</v>
      </c>
      <c r="AO96" s="202"/>
      <c r="AP96" s="202"/>
      <c r="AQ96" s="38"/>
    </row>
    <row r="97" spans="2:43" s="1" customFormat="1" ht="6.9" customHeight="1"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2"/>
    </row>
  </sheetData>
  <sheetProtection password="CC35" sheet="1" objects="1" scenarios="1" formatCells="0" formatColumns="0" formatRows="0" sort="0" autoFilter="0"/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AG90:AM90"/>
    <mergeCell ref="AN90:AP90"/>
    <mergeCell ref="AK37:AO37"/>
    <mergeCell ref="L33:O33"/>
    <mergeCell ref="W33:AE33"/>
    <mergeCell ref="AK33:AO33"/>
    <mergeCell ref="L34:O34"/>
    <mergeCell ref="W34:AE34"/>
    <mergeCell ref="AK34:AO34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AN93:AP93"/>
    <mergeCell ref="D94:AB94"/>
    <mergeCell ref="AG94:AM94"/>
    <mergeCell ref="AN94:AP94"/>
    <mergeCell ref="D92:AB92"/>
    <mergeCell ref="AG92:AM92"/>
    <mergeCell ref="AN92:AP92"/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D93:AB93"/>
    <mergeCell ref="AG93:AM93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1 - Opláštění skladu C2 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85"/>
  <sheetViews>
    <sheetView showGridLines="0" tabSelected="1" workbookViewId="0">
      <pane ySplit="1" topLeftCell="A39" activePane="bottomLeft" state="frozen"/>
      <selection pane="bottomLeft" activeCell="C130" sqref="C130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6"/>
      <c r="B1" s="14"/>
      <c r="C1" s="14"/>
      <c r="D1" s="15" t="s">
        <v>1</v>
      </c>
      <c r="E1" s="14"/>
      <c r="F1" s="16" t="s">
        <v>96</v>
      </c>
      <c r="G1" s="16"/>
      <c r="H1" s="251" t="s">
        <v>97</v>
      </c>
      <c r="I1" s="251"/>
      <c r="J1" s="251"/>
      <c r="K1" s="251"/>
      <c r="L1" s="16" t="s">
        <v>98</v>
      </c>
      <c r="M1" s="14"/>
      <c r="N1" s="14"/>
      <c r="O1" s="15" t="s">
        <v>99</v>
      </c>
      <c r="P1" s="14"/>
      <c r="Q1" s="14"/>
      <c r="R1" s="14"/>
      <c r="S1" s="16" t="s">
        <v>100</v>
      </c>
      <c r="T1" s="16"/>
      <c r="U1" s="116"/>
      <c r="V1" s="1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" customHeight="1">
      <c r="C2" s="236" t="s">
        <v>7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S2" s="203" t="s">
        <v>8</v>
      </c>
      <c r="T2" s="204"/>
      <c r="U2" s="204"/>
      <c r="V2" s="204"/>
      <c r="W2" s="204"/>
      <c r="X2" s="204"/>
      <c r="Y2" s="204"/>
      <c r="Z2" s="204"/>
      <c r="AA2" s="204"/>
      <c r="AB2" s="204"/>
      <c r="AC2" s="204"/>
      <c r="AT2" s="20" t="s">
        <v>86</v>
      </c>
    </row>
    <row r="3" spans="1:66" ht="6.9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101</v>
      </c>
    </row>
    <row r="4" spans="1:66" ht="36.9" customHeight="1">
      <c r="B4" s="24"/>
      <c r="C4" s="207" t="s">
        <v>102</v>
      </c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5"/>
      <c r="T4" s="26" t="s">
        <v>13</v>
      </c>
      <c r="AT4" s="20" t="s">
        <v>6</v>
      </c>
    </row>
    <row r="5" spans="1:66" ht="6.9" customHeight="1">
      <c r="B5" s="24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5"/>
    </row>
    <row r="6" spans="1:66" ht="25.35" customHeight="1">
      <c r="B6" s="24"/>
      <c r="C6" s="28"/>
      <c r="D6" s="32" t="s">
        <v>19</v>
      </c>
      <c r="E6" s="28"/>
      <c r="F6" s="281" t="str">
        <f>'Rekapitulace stavby'!K6</f>
        <v>Opláštění skladu C2 střediska Opavan-Štítina</v>
      </c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"/>
      <c r="R6" s="25"/>
    </row>
    <row r="7" spans="1:66" s="1" customFormat="1" ht="32.85" customHeight="1">
      <c r="B7" s="36"/>
      <c r="C7" s="37"/>
      <c r="D7" s="31" t="s">
        <v>103</v>
      </c>
      <c r="E7" s="37"/>
      <c r="F7" s="242" t="s">
        <v>104</v>
      </c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37"/>
      <c r="R7" s="38"/>
    </row>
    <row r="8" spans="1:66" s="1" customFormat="1" ht="14.4" customHeight="1">
      <c r="B8" s="36"/>
      <c r="C8" s="37"/>
      <c r="D8" s="32" t="s">
        <v>21</v>
      </c>
      <c r="E8" s="37"/>
      <c r="F8" s="30" t="s">
        <v>22</v>
      </c>
      <c r="G8" s="37"/>
      <c r="H8" s="37"/>
      <c r="I8" s="37"/>
      <c r="J8" s="37"/>
      <c r="K8" s="37"/>
      <c r="L8" s="37"/>
      <c r="M8" s="32" t="s">
        <v>23</v>
      </c>
      <c r="N8" s="37"/>
      <c r="O8" s="30" t="s">
        <v>22</v>
      </c>
      <c r="P8" s="37"/>
      <c r="Q8" s="37"/>
      <c r="R8" s="38"/>
    </row>
    <row r="9" spans="1:66" s="1" customFormat="1" ht="14.4" customHeight="1">
      <c r="B9" s="36"/>
      <c r="C9" s="37"/>
      <c r="D9" s="32" t="s">
        <v>24</v>
      </c>
      <c r="E9" s="37"/>
      <c r="F9" s="30" t="s">
        <v>105</v>
      </c>
      <c r="G9" s="37"/>
      <c r="H9" s="37"/>
      <c r="I9" s="37"/>
      <c r="J9" s="37"/>
      <c r="K9" s="37"/>
      <c r="L9" s="37"/>
      <c r="M9" s="32" t="s">
        <v>26</v>
      </c>
      <c r="N9" s="37"/>
      <c r="O9" s="297">
        <f>'Rekapitulace stavby'!AN8</f>
        <v>42831</v>
      </c>
      <c r="P9" s="283"/>
      <c r="Q9" s="37"/>
      <c r="R9" s="38"/>
    </row>
    <row r="10" spans="1:66" s="1" customFormat="1" ht="10.95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" customHeight="1">
      <c r="B11" s="36"/>
      <c r="C11" s="37"/>
      <c r="D11" s="32" t="s">
        <v>27</v>
      </c>
      <c r="E11" s="37"/>
      <c r="F11" s="37"/>
      <c r="G11" s="37"/>
      <c r="H11" s="37"/>
      <c r="I11" s="37"/>
      <c r="J11" s="37"/>
      <c r="K11" s="37"/>
      <c r="L11" s="37"/>
      <c r="M11" s="32" t="s">
        <v>28</v>
      </c>
      <c r="N11" s="37"/>
      <c r="O11" s="240" t="s">
        <v>22</v>
      </c>
      <c r="P11" s="240"/>
      <c r="Q11" s="37"/>
      <c r="R11" s="38"/>
    </row>
    <row r="12" spans="1:66" s="1" customFormat="1" ht="18" customHeight="1">
      <c r="B12" s="36"/>
      <c r="C12" s="37"/>
      <c r="D12" s="37"/>
      <c r="E12" s="30" t="s">
        <v>29</v>
      </c>
      <c r="F12" s="37"/>
      <c r="G12" s="37"/>
      <c r="H12" s="37"/>
      <c r="I12" s="37"/>
      <c r="J12" s="37"/>
      <c r="K12" s="37"/>
      <c r="L12" s="37"/>
      <c r="M12" s="32" t="s">
        <v>30</v>
      </c>
      <c r="N12" s="37"/>
      <c r="O12" s="240" t="s">
        <v>22</v>
      </c>
      <c r="P12" s="240"/>
      <c r="Q12" s="37"/>
      <c r="R12" s="38"/>
    </row>
    <row r="13" spans="1:66" s="1" customFormat="1" ht="6.9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" customHeight="1">
      <c r="B14" s="36"/>
      <c r="C14" s="37"/>
      <c r="D14" s="32" t="s">
        <v>31</v>
      </c>
      <c r="E14" s="37"/>
      <c r="F14" s="37"/>
      <c r="G14" s="37"/>
      <c r="H14" s="37"/>
      <c r="I14" s="37"/>
      <c r="J14" s="37"/>
      <c r="K14" s="37"/>
      <c r="L14" s="37"/>
      <c r="M14" s="32" t="s">
        <v>28</v>
      </c>
      <c r="N14" s="37"/>
      <c r="O14" s="298" t="str">
        <f>IF('Rekapitulace stavby'!AN13="","",'Rekapitulace stavby'!AN13)</f>
        <v>Vyplň údaj</v>
      </c>
      <c r="P14" s="240"/>
      <c r="Q14" s="37"/>
      <c r="R14" s="38"/>
    </row>
    <row r="15" spans="1:66" s="1" customFormat="1" ht="18" customHeight="1">
      <c r="B15" s="36"/>
      <c r="C15" s="37"/>
      <c r="D15" s="37"/>
      <c r="E15" s="298" t="str">
        <f>IF('Rekapitulace stavby'!E14="","",'Rekapitulace stavby'!E14)</f>
        <v>Vyplň údaj</v>
      </c>
      <c r="F15" s="299"/>
      <c r="G15" s="299"/>
      <c r="H15" s="299"/>
      <c r="I15" s="299"/>
      <c r="J15" s="299"/>
      <c r="K15" s="299"/>
      <c r="L15" s="299"/>
      <c r="M15" s="32" t="s">
        <v>30</v>
      </c>
      <c r="N15" s="37"/>
      <c r="O15" s="298" t="str">
        <f>IF('Rekapitulace stavby'!AN14="","",'Rekapitulace stavby'!AN14)</f>
        <v>Vyplň údaj</v>
      </c>
      <c r="P15" s="240"/>
      <c r="Q15" s="37"/>
      <c r="R15" s="38"/>
    </row>
    <row r="16" spans="1:66" s="1" customFormat="1" ht="6.9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" customHeight="1">
      <c r="B17" s="36"/>
      <c r="C17" s="37"/>
      <c r="D17" s="32" t="s">
        <v>33</v>
      </c>
      <c r="E17" s="37"/>
      <c r="F17" s="37"/>
      <c r="G17" s="37"/>
      <c r="H17" s="37"/>
      <c r="I17" s="37"/>
      <c r="J17" s="37"/>
      <c r="K17" s="37"/>
      <c r="L17" s="37"/>
      <c r="M17" s="32" t="s">
        <v>28</v>
      </c>
      <c r="N17" s="37"/>
      <c r="O17" s="240" t="s">
        <v>22</v>
      </c>
      <c r="P17" s="240"/>
      <c r="Q17" s="37"/>
      <c r="R17" s="38"/>
    </row>
    <row r="18" spans="2:18" s="1" customFormat="1" ht="18" customHeight="1">
      <c r="B18" s="36"/>
      <c r="C18" s="37"/>
      <c r="D18" s="37"/>
      <c r="E18" s="30" t="s">
        <v>34</v>
      </c>
      <c r="F18" s="37"/>
      <c r="G18" s="37"/>
      <c r="H18" s="37"/>
      <c r="I18" s="37"/>
      <c r="J18" s="37"/>
      <c r="K18" s="37"/>
      <c r="L18" s="37"/>
      <c r="M18" s="32" t="s">
        <v>30</v>
      </c>
      <c r="N18" s="37"/>
      <c r="O18" s="240" t="s">
        <v>22</v>
      </c>
      <c r="P18" s="240"/>
      <c r="Q18" s="37"/>
      <c r="R18" s="38"/>
    </row>
    <row r="19" spans="2:18" s="1" customFormat="1" ht="6.9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" customHeight="1">
      <c r="B20" s="36"/>
      <c r="C20" s="37"/>
      <c r="D20" s="32" t="s">
        <v>36</v>
      </c>
      <c r="E20" s="37"/>
      <c r="F20" s="37"/>
      <c r="G20" s="37"/>
      <c r="H20" s="37"/>
      <c r="I20" s="37"/>
      <c r="J20" s="37"/>
      <c r="K20" s="37"/>
      <c r="L20" s="37"/>
      <c r="M20" s="32" t="s">
        <v>28</v>
      </c>
      <c r="N20" s="37"/>
      <c r="O20" s="240" t="str">
        <f>IF('Rekapitulace stavby'!AN19="","",'Rekapitulace stavby'!AN19)</f>
        <v/>
      </c>
      <c r="P20" s="240"/>
      <c r="Q20" s="37"/>
      <c r="R20" s="38"/>
    </row>
    <row r="21" spans="2:18" s="1" customFormat="1" ht="18" customHeight="1">
      <c r="B21" s="36"/>
      <c r="C21" s="37"/>
      <c r="D21" s="37"/>
      <c r="E21" s="30" t="str">
        <f>IF('Rekapitulace stavby'!E20="","",'Rekapitulace stavby'!E20)</f>
        <v xml:space="preserve"> </v>
      </c>
      <c r="F21" s="37"/>
      <c r="G21" s="37"/>
      <c r="H21" s="37"/>
      <c r="I21" s="37"/>
      <c r="J21" s="37"/>
      <c r="K21" s="37"/>
      <c r="L21" s="37"/>
      <c r="M21" s="32" t="s">
        <v>30</v>
      </c>
      <c r="N21" s="37"/>
      <c r="O21" s="240" t="str">
        <f>IF('Rekapitulace stavby'!AN20="","",'Rekapitulace stavby'!AN20)</f>
        <v/>
      </c>
      <c r="P21" s="240"/>
      <c r="Q21" s="37"/>
      <c r="R21" s="38"/>
    </row>
    <row r="22" spans="2:18" s="1" customFormat="1" ht="6.9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" customHeight="1">
      <c r="B23" s="36"/>
      <c r="C23" s="37"/>
      <c r="D23" s="32" t="s">
        <v>38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2.5" customHeight="1">
      <c r="B24" s="36"/>
      <c r="C24" s="37"/>
      <c r="D24" s="37"/>
      <c r="E24" s="245" t="s">
        <v>22</v>
      </c>
      <c r="F24" s="245"/>
      <c r="G24" s="245"/>
      <c r="H24" s="245"/>
      <c r="I24" s="245"/>
      <c r="J24" s="245"/>
      <c r="K24" s="245"/>
      <c r="L24" s="245"/>
      <c r="M24" s="37"/>
      <c r="N24" s="37"/>
      <c r="O24" s="37"/>
      <c r="P24" s="37"/>
      <c r="Q24" s="37"/>
      <c r="R24" s="38"/>
    </row>
    <row r="25" spans="2:18" s="1" customFormat="1" ht="6.9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" customHeight="1">
      <c r="B27" s="36"/>
      <c r="C27" s="37"/>
      <c r="D27" s="117" t="s">
        <v>106</v>
      </c>
      <c r="E27" s="37"/>
      <c r="F27" s="37"/>
      <c r="G27" s="37"/>
      <c r="H27" s="37"/>
      <c r="I27" s="37"/>
      <c r="J27" s="37"/>
      <c r="K27" s="37"/>
      <c r="L27" s="37"/>
      <c r="M27" s="246">
        <f>N88</f>
        <v>0</v>
      </c>
      <c r="N27" s="246"/>
      <c r="O27" s="246"/>
      <c r="P27" s="246"/>
      <c r="Q27" s="37"/>
      <c r="R27" s="38"/>
    </row>
    <row r="28" spans="2:18" s="1" customFormat="1" ht="14.4" customHeight="1">
      <c r="B28" s="36"/>
      <c r="C28" s="37"/>
      <c r="D28" s="35" t="s">
        <v>90</v>
      </c>
      <c r="E28" s="37"/>
      <c r="F28" s="37"/>
      <c r="G28" s="37"/>
      <c r="H28" s="37"/>
      <c r="I28" s="37"/>
      <c r="J28" s="37"/>
      <c r="K28" s="37"/>
      <c r="L28" s="37"/>
      <c r="M28" s="246">
        <f>N106</f>
        <v>0</v>
      </c>
      <c r="N28" s="246"/>
      <c r="O28" s="246"/>
      <c r="P28" s="246"/>
      <c r="Q28" s="37"/>
      <c r="R28" s="38"/>
    </row>
    <row r="29" spans="2:18" s="1" customFormat="1" ht="6.9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18" t="s">
        <v>41</v>
      </c>
      <c r="E30" s="37"/>
      <c r="F30" s="37"/>
      <c r="G30" s="37"/>
      <c r="H30" s="37"/>
      <c r="I30" s="37"/>
      <c r="J30" s="37"/>
      <c r="K30" s="37"/>
      <c r="L30" s="37"/>
      <c r="M30" s="296">
        <f>ROUND(M27+M28,2)</f>
        <v>0</v>
      </c>
      <c r="N30" s="280"/>
      <c r="O30" s="280"/>
      <c r="P30" s="280"/>
      <c r="Q30" s="37"/>
      <c r="R30" s="38"/>
    </row>
    <row r="31" spans="2:18" s="1" customFormat="1" ht="6.9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" customHeight="1">
      <c r="B32" s="36"/>
      <c r="C32" s="37"/>
      <c r="D32" s="43" t="s">
        <v>42</v>
      </c>
      <c r="E32" s="43" t="s">
        <v>43</v>
      </c>
      <c r="F32" s="44">
        <v>0.21</v>
      </c>
      <c r="G32" s="119" t="s">
        <v>44</v>
      </c>
      <c r="H32" s="293">
        <f>(SUM(BE106:BE113)+SUM(BE131:BE383))</f>
        <v>0</v>
      </c>
      <c r="I32" s="280"/>
      <c r="J32" s="280"/>
      <c r="K32" s="37"/>
      <c r="L32" s="37"/>
      <c r="M32" s="293">
        <f>ROUND((SUM(BE106:BE113)+SUM(BE131:BE383)), 2)*F32</f>
        <v>0</v>
      </c>
      <c r="N32" s="280"/>
      <c r="O32" s="280"/>
      <c r="P32" s="280"/>
      <c r="Q32" s="37"/>
      <c r="R32" s="38"/>
    </row>
    <row r="33" spans="2:18" s="1" customFormat="1" ht="14.4" customHeight="1">
      <c r="B33" s="36"/>
      <c r="C33" s="37"/>
      <c r="D33" s="37"/>
      <c r="E33" s="43" t="s">
        <v>45</v>
      </c>
      <c r="F33" s="44">
        <v>0.15</v>
      </c>
      <c r="G33" s="119" t="s">
        <v>44</v>
      </c>
      <c r="H33" s="293">
        <f>(SUM(BF106:BF113)+SUM(BF131:BF383))</f>
        <v>0</v>
      </c>
      <c r="I33" s="280"/>
      <c r="J33" s="280"/>
      <c r="K33" s="37"/>
      <c r="L33" s="37"/>
      <c r="M33" s="293">
        <f>ROUND((SUM(BF106:BF113)+SUM(BF131:BF383)), 2)*F33</f>
        <v>0</v>
      </c>
      <c r="N33" s="280"/>
      <c r="O33" s="280"/>
      <c r="P33" s="280"/>
      <c r="Q33" s="37"/>
      <c r="R33" s="38"/>
    </row>
    <row r="34" spans="2:18" s="1" customFormat="1" ht="14.4" hidden="1" customHeight="1">
      <c r="B34" s="36"/>
      <c r="C34" s="37"/>
      <c r="D34" s="37"/>
      <c r="E34" s="43" t="s">
        <v>46</v>
      </c>
      <c r="F34" s="44">
        <v>0.21</v>
      </c>
      <c r="G34" s="119" t="s">
        <v>44</v>
      </c>
      <c r="H34" s="293">
        <f>(SUM(BG106:BG113)+SUM(BG131:BG383))</f>
        <v>0</v>
      </c>
      <c r="I34" s="280"/>
      <c r="J34" s="280"/>
      <c r="K34" s="37"/>
      <c r="L34" s="37"/>
      <c r="M34" s="293">
        <v>0</v>
      </c>
      <c r="N34" s="280"/>
      <c r="O34" s="280"/>
      <c r="P34" s="280"/>
      <c r="Q34" s="37"/>
      <c r="R34" s="38"/>
    </row>
    <row r="35" spans="2:18" s="1" customFormat="1" ht="14.4" hidden="1" customHeight="1">
      <c r="B35" s="36"/>
      <c r="C35" s="37"/>
      <c r="D35" s="37"/>
      <c r="E35" s="43" t="s">
        <v>47</v>
      </c>
      <c r="F35" s="44">
        <v>0.15</v>
      </c>
      <c r="G35" s="119" t="s">
        <v>44</v>
      </c>
      <c r="H35" s="293">
        <f>(SUM(BH106:BH113)+SUM(BH131:BH383))</f>
        <v>0</v>
      </c>
      <c r="I35" s="280"/>
      <c r="J35" s="280"/>
      <c r="K35" s="37"/>
      <c r="L35" s="37"/>
      <c r="M35" s="293">
        <v>0</v>
      </c>
      <c r="N35" s="280"/>
      <c r="O35" s="280"/>
      <c r="P35" s="280"/>
      <c r="Q35" s="37"/>
      <c r="R35" s="38"/>
    </row>
    <row r="36" spans="2:18" s="1" customFormat="1" ht="14.4" hidden="1" customHeight="1">
      <c r="B36" s="36"/>
      <c r="C36" s="37"/>
      <c r="D36" s="37"/>
      <c r="E36" s="43" t="s">
        <v>48</v>
      </c>
      <c r="F36" s="44">
        <v>0</v>
      </c>
      <c r="G36" s="119" t="s">
        <v>44</v>
      </c>
      <c r="H36" s="293">
        <f>(SUM(BI106:BI113)+SUM(BI131:BI383))</f>
        <v>0</v>
      </c>
      <c r="I36" s="280"/>
      <c r="J36" s="280"/>
      <c r="K36" s="37"/>
      <c r="L36" s="37"/>
      <c r="M36" s="293">
        <v>0</v>
      </c>
      <c r="N36" s="280"/>
      <c r="O36" s="280"/>
      <c r="P36" s="280"/>
      <c r="Q36" s="37"/>
      <c r="R36" s="38"/>
    </row>
    <row r="37" spans="2:18" s="1" customFormat="1" ht="6.9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5"/>
      <c r="D38" s="120" t="s">
        <v>49</v>
      </c>
      <c r="E38" s="80"/>
      <c r="F38" s="80"/>
      <c r="G38" s="121" t="s">
        <v>50</v>
      </c>
      <c r="H38" s="122" t="s">
        <v>51</v>
      </c>
      <c r="I38" s="80"/>
      <c r="J38" s="80"/>
      <c r="K38" s="80"/>
      <c r="L38" s="294">
        <f>SUM(M30:M36)</f>
        <v>0</v>
      </c>
      <c r="M38" s="294"/>
      <c r="N38" s="294"/>
      <c r="O38" s="294"/>
      <c r="P38" s="295"/>
      <c r="Q38" s="115"/>
      <c r="R38" s="38"/>
    </row>
    <row r="39" spans="2:18" s="1" customFormat="1" ht="14.4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5"/>
    </row>
    <row r="42" spans="2:18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5"/>
    </row>
    <row r="43" spans="2:18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5"/>
    </row>
    <row r="44" spans="2:18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5"/>
    </row>
    <row r="45" spans="2:18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5"/>
    </row>
    <row r="46" spans="2:18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5"/>
    </row>
    <row r="47" spans="2:18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5"/>
    </row>
    <row r="48" spans="2:18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5"/>
    </row>
    <row r="49" spans="2:18">
      <c r="B49" s="24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5"/>
    </row>
    <row r="50" spans="2:18" s="1" customFormat="1" ht="14.4">
      <c r="B50" s="36"/>
      <c r="C50" s="37"/>
      <c r="D50" s="51" t="s">
        <v>52</v>
      </c>
      <c r="E50" s="52"/>
      <c r="F50" s="52"/>
      <c r="G50" s="52"/>
      <c r="H50" s="53"/>
      <c r="I50" s="37"/>
      <c r="J50" s="51" t="s">
        <v>53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4"/>
      <c r="C51" s="28"/>
      <c r="D51" s="54"/>
      <c r="E51" s="28"/>
      <c r="F51" s="28"/>
      <c r="G51" s="28"/>
      <c r="H51" s="55"/>
      <c r="I51" s="28"/>
      <c r="J51" s="54"/>
      <c r="K51" s="28"/>
      <c r="L51" s="28"/>
      <c r="M51" s="28"/>
      <c r="N51" s="28"/>
      <c r="O51" s="28"/>
      <c r="P51" s="55"/>
      <c r="Q51" s="28"/>
      <c r="R51" s="25"/>
    </row>
    <row r="52" spans="2:18">
      <c r="B52" s="24"/>
      <c r="C52" s="28"/>
      <c r="D52" s="54"/>
      <c r="E52" s="28"/>
      <c r="F52" s="28"/>
      <c r="G52" s="28"/>
      <c r="H52" s="55"/>
      <c r="I52" s="28"/>
      <c r="J52" s="54"/>
      <c r="K52" s="28"/>
      <c r="L52" s="28"/>
      <c r="M52" s="28"/>
      <c r="N52" s="28"/>
      <c r="O52" s="28"/>
      <c r="P52" s="55"/>
      <c r="Q52" s="28"/>
      <c r="R52" s="25"/>
    </row>
    <row r="53" spans="2:18">
      <c r="B53" s="24"/>
      <c r="C53" s="28"/>
      <c r="D53" s="54"/>
      <c r="E53" s="28"/>
      <c r="F53" s="28"/>
      <c r="G53" s="28"/>
      <c r="H53" s="55"/>
      <c r="I53" s="28"/>
      <c r="J53" s="54"/>
      <c r="K53" s="28"/>
      <c r="L53" s="28"/>
      <c r="M53" s="28"/>
      <c r="N53" s="28"/>
      <c r="O53" s="28"/>
      <c r="P53" s="55"/>
      <c r="Q53" s="28"/>
      <c r="R53" s="25"/>
    </row>
    <row r="54" spans="2:18">
      <c r="B54" s="24"/>
      <c r="C54" s="28"/>
      <c r="D54" s="54"/>
      <c r="E54" s="28"/>
      <c r="F54" s="28"/>
      <c r="G54" s="28"/>
      <c r="H54" s="55"/>
      <c r="I54" s="28"/>
      <c r="J54" s="54"/>
      <c r="K54" s="28"/>
      <c r="L54" s="28"/>
      <c r="M54" s="28"/>
      <c r="N54" s="28"/>
      <c r="O54" s="28"/>
      <c r="P54" s="55"/>
      <c r="Q54" s="28"/>
      <c r="R54" s="25"/>
    </row>
    <row r="55" spans="2:18">
      <c r="B55" s="24"/>
      <c r="C55" s="28"/>
      <c r="D55" s="54"/>
      <c r="E55" s="28"/>
      <c r="F55" s="28"/>
      <c r="G55" s="28"/>
      <c r="H55" s="55"/>
      <c r="I55" s="28"/>
      <c r="J55" s="54"/>
      <c r="K55" s="28"/>
      <c r="L55" s="28"/>
      <c r="M55" s="28"/>
      <c r="N55" s="28"/>
      <c r="O55" s="28"/>
      <c r="P55" s="55"/>
      <c r="Q55" s="28"/>
      <c r="R55" s="25"/>
    </row>
    <row r="56" spans="2:18">
      <c r="B56" s="24"/>
      <c r="C56" s="28"/>
      <c r="D56" s="54"/>
      <c r="E56" s="28"/>
      <c r="F56" s="28"/>
      <c r="G56" s="28"/>
      <c r="H56" s="55"/>
      <c r="I56" s="28"/>
      <c r="J56" s="54"/>
      <c r="K56" s="28"/>
      <c r="L56" s="28"/>
      <c r="M56" s="28"/>
      <c r="N56" s="28"/>
      <c r="O56" s="28"/>
      <c r="P56" s="55"/>
      <c r="Q56" s="28"/>
      <c r="R56" s="25"/>
    </row>
    <row r="57" spans="2:18">
      <c r="B57" s="24"/>
      <c r="C57" s="28"/>
      <c r="D57" s="54"/>
      <c r="E57" s="28"/>
      <c r="F57" s="28"/>
      <c r="G57" s="28"/>
      <c r="H57" s="55"/>
      <c r="I57" s="28"/>
      <c r="J57" s="54"/>
      <c r="K57" s="28"/>
      <c r="L57" s="28"/>
      <c r="M57" s="28"/>
      <c r="N57" s="28"/>
      <c r="O57" s="28"/>
      <c r="P57" s="55"/>
      <c r="Q57" s="28"/>
      <c r="R57" s="25"/>
    </row>
    <row r="58" spans="2:18">
      <c r="B58" s="24"/>
      <c r="C58" s="28"/>
      <c r="D58" s="54"/>
      <c r="E58" s="28"/>
      <c r="F58" s="28"/>
      <c r="G58" s="28"/>
      <c r="H58" s="55"/>
      <c r="I58" s="28"/>
      <c r="J58" s="54"/>
      <c r="K58" s="28"/>
      <c r="L58" s="28"/>
      <c r="M58" s="28"/>
      <c r="N58" s="28"/>
      <c r="O58" s="28"/>
      <c r="P58" s="55"/>
      <c r="Q58" s="28"/>
      <c r="R58" s="25"/>
    </row>
    <row r="59" spans="2:18" s="1" customFormat="1" ht="14.4">
      <c r="B59" s="36"/>
      <c r="C59" s="37"/>
      <c r="D59" s="56" t="s">
        <v>54</v>
      </c>
      <c r="E59" s="57"/>
      <c r="F59" s="57"/>
      <c r="G59" s="58" t="s">
        <v>55</v>
      </c>
      <c r="H59" s="59"/>
      <c r="I59" s="37"/>
      <c r="J59" s="56" t="s">
        <v>54</v>
      </c>
      <c r="K59" s="57"/>
      <c r="L59" s="57"/>
      <c r="M59" s="57"/>
      <c r="N59" s="58" t="s">
        <v>55</v>
      </c>
      <c r="O59" s="57"/>
      <c r="P59" s="59"/>
      <c r="Q59" s="37"/>
      <c r="R59" s="38"/>
    </row>
    <row r="60" spans="2:18">
      <c r="B60" s="24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5"/>
    </row>
    <row r="61" spans="2:18" s="1" customFormat="1" ht="14.4">
      <c r="B61" s="36"/>
      <c r="C61" s="37"/>
      <c r="D61" s="51" t="s">
        <v>56</v>
      </c>
      <c r="E61" s="52"/>
      <c r="F61" s="52"/>
      <c r="G61" s="52"/>
      <c r="H61" s="53"/>
      <c r="I61" s="37"/>
      <c r="J61" s="51" t="s">
        <v>57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4"/>
      <c r="C62" s="28"/>
      <c r="D62" s="54"/>
      <c r="E62" s="28"/>
      <c r="F62" s="28"/>
      <c r="G62" s="28"/>
      <c r="H62" s="55"/>
      <c r="I62" s="28"/>
      <c r="J62" s="54"/>
      <c r="K62" s="28"/>
      <c r="L62" s="28"/>
      <c r="M62" s="28"/>
      <c r="N62" s="28"/>
      <c r="O62" s="28"/>
      <c r="P62" s="55"/>
      <c r="Q62" s="28"/>
      <c r="R62" s="25"/>
    </row>
    <row r="63" spans="2:18">
      <c r="B63" s="24"/>
      <c r="C63" s="28"/>
      <c r="D63" s="54"/>
      <c r="E63" s="28"/>
      <c r="F63" s="28"/>
      <c r="G63" s="28"/>
      <c r="H63" s="55"/>
      <c r="I63" s="28"/>
      <c r="J63" s="54"/>
      <c r="K63" s="28"/>
      <c r="L63" s="28"/>
      <c r="M63" s="28"/>
      <c r="N63" s="28"/>
      <c r="O63" s="28"/>
      <c r="P63" s="55"/>
      <c r="Q63" s="28"/>
      <c r="R63" s="25"/>
    </row>
    <row r="64" spans="2:18">
      <c r="B64" s="24"/>
      <c r="C64" s="28"/>
      <c r="D64" s="54"/>
      <c r="E64" s="28"/>
      <c r="F64" s="28"/>
      <c r="G64" s="28"/>
      <c r="H64" s="55"/>
      <c r="I64" s="28"/>
      <c r="J64" s="54"/>
      <c r="K64" s="28"/>
      <c r="L64" s="28"/>
      <c r="M64" s="28"/>
      <c r="N64" s="28"/>
      <c r="O64" s="28"/>
      <c r="P64" s="55"/>
      <c r="Q64" s="28"/>
      <c r="R64" s="25"/>
    </row>
    <row r="65" spans="2:21">
      <c r="B65" s="24"/>
      <c r="C65" s="28"/>
      <c r="D65" s="54"/>
      <c r="E65" s="28"/>
      <c r="F65" s="28"/>
      <c r="G65" s="28"/>
      <c r="H65" s="55"/>
      <c r="I65" s="28"/>
      <c r="J65" s="54"/>
      <c r="K65" s="28"/>
      <c r="L65" s="28"/>
      <c r="M65" s="28"/>
      <c r="N65" s="28"/>
      <c r="O65" s="28"/>
      <c r="P65" s="55"/>
      <c r="Q65" s="28"/>
      <c r="R65" s="25"/>
    </row>
    <row r="66" spans="2:21">
      <c r="B66" s="24"/>
      <c r="C66" s="28"/>
      <c r="D66" s="54"/>
      <c r="E66" s="28"/>
      <c r="F66" s="28"/>
      <c r="G66" s="28"/>
      <c r="H66" s="55"/>
      <c r="I66" s="28"/>
      <c r="J66" s="54"/>
      <c r="K66" s="28"/>
      <c r="L66" s="28"/>
      <c r="M66" s="28"/>
      <c r="N66" s="28"/>
      <c r="O66" s="28"/>
      <c r="P66" s="55"/>
      <c r="Q66" s="28"/>
      <c r="R66" s="25"/>
    </row>
    <row r="67" spans="2:21">
      <c r="B67" s="24"/>
      <c r="C67" s="28"/>
      <c r="D67" s="54"/>
      <c r="E67" s="28"/>
      <c r="F67" s="28"/>
      <c r="G67" s="28"/>
      <c r="H67" s="55"/>
      <c r="I67" s="28"/>
      <c r="J67" s="54"/>
      <c r="K67" s="28"/>
      <c r="L67" s="28"/>
      <c r="M67" s="28"/>
      <c r="N67" s="28"/>
      <c r="O67" s="28"/>
      <c r="P67" s="55"/>
      <c r="Q67" s="28"/>
      <c r="R67" s="25"/>
    </row>
    <row r="68" spans="2:21">
      <c r="B68" s="24"/>
      <c r="C68" s="28"/>
      <c r="D68" s="54"/>
      <c r="E68" s="28"/>
      <c r="F68" s="28"/>
      <c r="G68" s="28"/>
      <c r="H68" s="55"/>
      <c r="I68" s="28"/>
      <c r="J68" s="54"/>
      <c r="K68" s="28"/>
      <c r="L68" s="28"/>
      <c r="M68" s="28"/>
      <c r="N68" s="28"/>
      <c r="O68" s="28"/>
      <c r="P68" s="55"/>
      <c r="Q68" s="28"/>
      <c r="R68" s="25"/>
    </row>
    <row r="69" spans="2:21">
      <c r="B69" s="24"/>
      <c r="C69" s="28"/>
      <c r="D69" s="54"/>
      <c r="E69" s="28"/>
      <c r="F69" s="28"/>
      <c r="G69" s="28"/>
      <c r="H69" s="55"/>
      <c r="I69" s="28"/>
      <c r="J69" s="54"/>
      <c r="K69" s="28"/>
      <c r="L69" s="28"/>
      <c r="M69" s="28"/>
      <c r="N69" s="28"/>
      <c r="O69" s="28"/>
      <c r="P69" s="55"/>
      <c r="Q69" s="28"/>
      <c r="R69" s="25"/>
    </row>
    <row r="70" spans="2:21" s="1" customFormat="1" ht="14.4">
      <c r="B70" s="36"/>
      <c r="C70" s="37"/>
      <c r="D70" s="56" t="s">
        <v>54</v>
      </c>
      <c r="E70" s="57"/>
      <c r="F70" s="57"/>
      <c r="G70" s="58" t="s">
        <v>55</v>
      </c>
      <c r="H70" s="59"/>
      <c r="I70" s="37"/>
      <c r="J70" s="56" t="s">
        <v>54</v>
      </c>
      <c r="K70" s="57"/>
      <c r="L70" s="57"/>
      <c r="M70" s="57"/>
      <c r="N70" s="58" t="s">
        <v>55</v>
      </c>
      <c r="O70" s="57"/>
      <c r="P70" s="59"/>
      <c r="Q70" s="37"/>
      <c r="R70" s="38"/>
    </row>
    <row r="71" spans="2:21" s="1" customFormat="1" ht="14.4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" customHeight="1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5"/>
    </row>
    <row r="76" spans="2:21" s="1" customFormat="1" ht="36.9" customHeight="1">
      <c r="B76" s="36"/>
      <c r="C76" s="207" t="s">
        <v>107</v>
      </c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38"/>
      <c r="T76" s="126"/>
      <c r="U76" s="126"/>
    </row>
    <row r="77" spans="2:21" s="1" customFormat="1" ht="6.9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26"/>
      <c r="U77" s="126"/>
    </row>
    <row r="78" spans="2:21" s="1" customFormat="1" ht="30" customHeight="1">
      <c r="B78" s="36"/>
      <c r="C78" s="32" t="s">
        <v>19</v>
      </c>
      <c r="D78" s="37"/>
      <c r="E78" s="37"/>
      <c r="F78" s="281" t="str">
        <f>F6</f>
        <v>Opláštění skladu C2 střediska Opavan-Štítina</v>
      </c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37"/>
      <c r="R78" s="38"/>
      <c r="T78" s="126"/>
      <c r="U78" s="126"/>
    </row>
    <row r="79" spans="2:21" s="1" customFormat="1" ht="36.9" customHeight="1">
      <c r="B79" s="36"/>
      <c r="C79" s="70" t="s">
        <v>103</v>
      </c>
      <c r="D79" s="37"/>
      <c r="E79" s="37"/>
      <c r="F79" s="209" t="str">
        <f>F7</f>
        <v>01 - Opláštění skladu C2 střediska Opavan-Štítina</v>
      </c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37"/>
      <c r="R79" s="38"/>
      <c r="T79" s="126"/>
      <c r="U79" s="126"/>
    </row>
    <row r="80" spans="2:21" s="1" customFormat="1" ht="6.9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26"/>
      <c r="U80" s="126"/>
    </row>
    <row r="81" spans="2:47" s="1" customFormat="1" ht="18" customHeight="1">
      <c r="B81" s="36"/>
      <c r="C81" s="32" t="s">
        <v>24</v>
      </c>
      <c r="D81" s="37"/>
      <c r="E81" s="37"/>
      <c r="F81" s="30" t="str">
        <f>F9</f>
        <v>sklad C2, k.ú. Štítina, parc.č. st. 366/3</v>
      </c>
      <c r="G81" s="37"/>
      <c r="H81" s="37"/>
      <c r="I81" s="37"/>
      <c r="J81" s="37"/>
      <c r="K81" s="32" t="s">
        <v>26</v>
      </c>
      <c r="L81" s="37"/>
      <c r="M81" s="283">
        <f>IF(O9="","",O9)</f>
        <v>42831</v>
      </c>
      <c r="N81" s="283"/>
      <c r="O81" s="283"/>
      <c r="P81" s="283"/>
      <c r="Q81" s="37"/>
      <c r="R81" s="38"/>
      <c r="T81" s="126"/>
      <c r="U81" s="126"/>
    </row>
    <row r="82" spans="2:47" s="1" customFormat="1" ht="6.9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26"/>
      <c r="U82" s="126"/>
    </row>
    <row r="83" spans="2:47" s="1" customFormat="1" ht="13.2">
      <c r="B83" s="36"/>
      <c r="C83" s="32" t="s">
        <v>27</v>
      </c>
      <c r="D83" s="37"/>
      <c r="E83" s="37"/>
      <c r="F83" s="30" t="str">
        <f>E12</f>
        <v>ČR-SSHR, Šeříková 1/616, 150 85 Praha 5</v>
      </c>
      <c r="G83" s="37"/>
      <c r="H83" s="37"/>
      <c r="I83" s="37"/>
      <c r="J83" s="37"/>
      <c r="K83" s="32" t="s">
        <v>33</v>
      </c>
      <c r="L83" s="37"/>
      <c r="M83" s="240" t="str">
        <f>E18</f>
        <v>Ing. Martin Heider</v>
      </c>
      <c r="N83" s="240"/>
      <c r="O83" s="240"/>
      <c r="P83" s="240"/>
      <c r="Q83" s="240"/>
      <c r="R83" s="38"/>
      <c r="T83" s="126"/>
      <c r="U83" s="126"/>
    </row>
    <row r="84" spans="2:47" s="1" customFormat="1" ht="14.4" customHeight="1">
      <c r="B84" s="36"/>
      <c r="C84" s="32" t="s">
        <v>31</v>
      </c>
      <c r="D84" s="37"/>
      <c r="E84" s="37"/>
      <c r="F84" s="30" t="str">
        <f>IF(E15="","",E15)</f>
        <v>Vyplň údaj</v>
      </c>
      <c r="G84" s="37"/>
      <c r="H84" s="37"/>
      <c r="I84" s="37"/>
      <c r="J84" s="37"/>
      <c r="K84" s="32" t="s">
        <v>36</v>
      </c>
      <c r="L84" s="37"/>
      <c r="M84" s="240" t="str">
        <f>E21</f>
        <v xml:space="preserve"> </v>
      </c>
      <c r="N84" s="240"/>
      <c r="O84" s="240"/>
      <c r="P84" s="240"/>
      <c r="Q84" s="240"/>
      <c r="R84" s="38"/>
      <c r="T84" s="126"/>
      <c r="U84" s="126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26"/>
      <c r="U85" s="126"/>
    </row>
    <row r="86" spans="2:47" s="1" customFormat="1" ht="29.25" customHeight="1">
      <c r="B86" s="36"/>
      <c r="C86" s="291" t="s">
        <v>108</v>
      </c>
      <c r="D86" s="292"/>
      <c r="E86" s="292"/>
      <c r="F86" s="292"/>
      <c r="G86" s="292"/>
      <c r="H86" s="115"/>
      <c r="I86" s="115"/>
      <c r="J86" s="115"/>
      <c r="K86" s="115"/>
      <c r="L86" s="115"/>
      <c r="M86" s="115"/>
      <c r="N86" s="291" t="s">
        <v>109</v>
      </c>
      <c r="O86" s="292"/>
      <c r="P86" s="292"/>
      <c r="Q86" s="292"/>
      <c r="R86" s="38"/>
      <c r="T86" s="126"/>
      <c r="U86" s="126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26"/>
      <c r="U87" s="126"/>
    </row>
    <row r="88" spans="2:47" s="1" customFormat="1" ht="29.25" customHeight="1">
      <c r="B88" s="36"/>
      <c r="C88" s="127" t="s">
        <v>110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33">
        <f>N131</f>
        <v>0</v>
      </c>
      <c r="O88" s="289"/>
      <c r="P88" s="289"/>
      <c r="Q88" s="289"/>
      <c r="R88" s="38"/>
      <c r="T88" s="126"/>
      <c r="U88" s="126"/>
      <c r="AU88" s="20" t="s">
        <v>111</v>
      </c>
    </row>
    <row r="89" spans="2:47" s="6" customFormat="1" ht="24.9" customHeight="1">
      <c r="B89" s="128"/>
      <c r="C89" s="129"/>
      <c r="D89" s="130" t="s">
        <v>112</v>
      </c>
      <c r="E89" s="129"/>
      <c r="F89" s="129"/>
      <c r="G89" s="129"/>
      <c r="H89" s="129"/>
      <c r="I89" s="129"/>
      <c r="J89" s="129"/>
      <c r="K89" s="129"/>
      <c r="L89" s="129"/>
      <c r="M89" s="129"/>
      <c r="N89" s="259">
        <f>N132</f>
        <v>0</v>
      </c>
      <c r="O89" s="288"/>
      <c r="P89" s="288"/>
      <c r="Q89" s="288"/>
      <c r="R89" s="131"/>
      <c r="T89" s="132"/>
      <c r="U89" s="132"/>
    </row>
    <row r="90" spans="2:47" s="7" customFormat="1" ht="19.95" customHeight="1">
      <c r="B90" s="133"/>
      <c r="C90" s="134"/>
      <c r="D90" s="103" t="s">
        <v>113</v>
      </c>
      <c r="E90" s="134"/>
      <c r="F90" s="134"/>
      <c r="G90" s="134"/>
      <c r="H90" s="134"/>
      <c r="I90" s="134"/>
      <c r="J90" s="134"/>
      <c r="K90" s="134"/>
      <c r="L90" s="134"/>
      <c r="M90" s="134"/>
      <c r="N90" s="206">
        <f>N133</f>
        <v>0</v>
      </c>
      <c r="O90" s="287"/>
      <c r="P90" s="287"/>
      <c r="Q90" s="287"/>
      <c r="R90" s="135"/>
      <c r="T90" s="136"/>
      <c r="U90" s="136"/>
    </row>
    <row r="91" spans="2:47" s="7" customFormat="1" ht="19.95" customHeight="1">
      <c r="B91" s="133"/>
      <c r="C91" s="134"/>
      <c r="D91" s="103" t="s">
        <v>114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06">
        <f>N227</f>
        <v>0</v>
      </c>
      <c r="O91" s="287"/>
      <c r="P91" s="287"/>
      <c r="Q91" s="287"/>
      <c r="R91" s="135"/>
      <c r="T91" s="136"/>
      <c r="U91" s="136"/>
    </row>
    <row r="92" spans="2:47" s="7" customFormat="1" ht="19.95" customHeight="1">
      <c r="B92" s="133"/>
      <c r="C92" s="134"/>
      <c r="D92" s="103" t="s">
        <v>115</v>
      </c>
      <c r="E92" s="134"/>
      <c r="F92" s="134"/>
      <c r="G92" s="134"/>
      <c r="H92" s="134"/>
      <c r="I92" s="134"/>
      <c r="J92" s="134"/>
      <c r="K92" s="134"/>
      <c r="L92" s="134"/>
      <c r="M92" s="134"/>
      <c r="N92" s="206">
        <f>N244</f>
        <v>0</v>
      </c>
      <c r="O92" s="287"/>
      <c r="P92" s="287"/>
      <c r="Q92" s="287"/>
      <c r="R92" s="135"/>
      <c r="T92" s="136"/>
      <c r="U92" s="136"/>
    </row>
    <row r="93" spans="2:47" s="7" customFormat="1" ht="19.95" customHeight="1">
      <c r="B93" s="133"/>
      <c r="C93" s="134"/>
      <c r="D93" s="103" t="s">
        <v>116</v>
      </c>
      <c r="E93" s="134"/>
      <c r="F93" s="134"/>
      <c r="G93" s="134"/>
      <c r="H93" s="134"/>
      <c r="I93" s="134"/>
      <c r="J93" s="134"/>
      <c r="K93" s="134"/>
      <c r="L93" s="134"/>
      <c r="M93" s="134"/>
      <c r="N93" s="206">
        <f>N246</f>
        <v>0</v>
      </c>
      <c r="O93" s="287"/>
      <c r="P93" s="287"/>
      <c r="Q93" s="287"/>
      <c r="R93" s="135"/>
      <c r="T93" s="136"/>
      <c r="U93" s="136"/>
    </row>
    <row r="94" spans="2:47" s="7" customFormat="1" ht="19.95" customHeight="1">
      <c r="B94" s="133"/>
      <c r="C94" s="134"/>
      <c r="D94" s="103" t="s">
        <v>117</v>
      </c>
      <c r="E94" s="134"/>
      <c r="F94" s="134"/>
      <c r="G94" s="134"/>
      <c r="H94" s="134"/>
      <c r="I94" s="134"/>
      <c r="J94" s="134"/>
      <c r="K94" s="134"/>
      <c r="L94" s="134"/>
      <c r="M94" s="134"/>
      <c r="N94" s="206">
        <f>N249</f>
        <v>0</v>
      </c>
      <c r="O94" s="287"/>
      <c r="P94" s="287"/>
      <c r="Q94" s="287"/>
      <c r="R94" s="135"/>
      <c r="T94" s="136"/>
      <c r="U94" s="136"/>
    </row>
    <row r="95" spans="2:47" s="7" customFormat="1" ht="19.95" customHeight="1">
      <c r="B95" s="133"/>
      <c r="C95" s="134"/>
      <c r="D95" s="103" t="s">
        <v>118</v>
      </c>
      <c r="E95" s="134"/>
      <c r="F95" s="134"/>
      <c r="G95" s="134"/>
      <c r="H95" s="134"/>
      <c r="I95" s="134"/>
      <c r="J95" s="134"/>
      <c r="K95" s="134"/>
      <c r="L95" s="134"/>
      <c r="M95" s="134"/>
      <c r="N95" s="206">
        <f>N254</f>
        <v>0</v>
      </c>
      <c r="O95" s="287"/>
      <c r="P95" s="287"/>
      <c r="Q95" s="287"/>
      <c r="R95" s="135"/>
      <c r="T95" s="136"/>
      <c r="U95" s="136"/>
    </row>
    <row r="96" spans="2:47" s="6" customFormat="1" ht="24.9" customHeight="1">
      <c r="B96" s="128"/>
      <c r="C96" s="129"/>
      <c r="D96" s="130" t="s">
        <v>119</v>
      </c>
      <c r="E96" s="129"/>
      <c r="F96" s="129"/>
      <c r="G96" s="129"/>
      <c r="H96" s="129"/>
      <c r="I96" s="129"/>
      <c r="J96" s="129"/>
      <c r="K96" s="129"/>
      <c r="L96" s="129"/>
      <c r="M96" s="129"/>
      <c r="N96" s="259">
        <f>N256</f>
        <v>0</v>
      </c>
      <c r="O96" s="288"/>
      <c r="P96" s="288"/>
      <c r="Q96" s="288"/>
      <c r="R96" s="131"/>
      <c r="T96" s="132"/>
      <c r="U96" s="132"/>
    </row>
    <row r="97" spans="2:65" s="7" customFormat="1" ht="19.95" customHeight="1">
      <c r="B97" s="133"/>
      <c r="C97" s="134"/>
      <c r="D97" s="103" t="s">
        <v>120</v>
      </c>
      <c r="E97" s="134"/>
      <c r="F97" s="134"/>
      <c r="G97" s="134"/>
      <c r="H97" s="134"/>
      <c r="I97" s="134"/>
      <c r="J97" s="134"/>
      <c r="K97" s="134"/>
      <c r="L97" s="134"/>
      <c r="M97" s="134"/>
      <c r="N97" s="206">
        <f>N257</f>
        <v>0</v>
      </c>
      <c r="O97" s="287"/>
      <c r="P97" s="287"/>
      <c r="Q97" s="287"/>
      <c r="R97" s="135"/>
      <c r="T97" s="136"/>
      <c r="U97" s="136"/>
    </row>
    <row r="98" spans="2:65" s="7" customFormat="1" ht="19.95" customHeight="1">
      <c r="B98" s="133"/>
      <c r="C98" s="134"/>
      <c r="D98" s="103" t="s">
        <v>121</v>
      </c>
      <c r="E98" s="134"/>
      <c r="F98" s="134"/>
      <c r="G98" s="134"/>
      <c r="H98" s="134"/>
      <c r="I98" s="134"/>
      <c r="J98" s="134"/>
      <c r="K98" s="134"/>
      <c r="L98" s="134"/>
      <c r="M98" s="134"/>
      <c r="N98" s="206">
        <f>N297</f>
        <v>0</v>
      </c>
      <c r="O98" s="287"/>
      <c r="P98" s="287"/>
      <c r="Q98" s="287"/>
      <c r="R98" s="135"/>
      <c r="T98" s="136"/>
      <c r="U98" s="136"/>
    </row>
    <row r="99" spans="2:65" s="7" customFormat="1" ht="19.95" customHeight="1">
      <c r="B99" s="133"/>
      <c r="C99" s="134"/>
      <c r="D99" s="103" t="s">
        <v>122</v>
      </c>
      <c r="E99" s="134"/>
      <c r="F99" s="134"/>
      <c r="G99" s="134"/>
      <c r="H99" s="134"/>
      <c r="I99" s="134"/>
      <c r="J99" s="134"/>
      <c r="K99" s="134"/>
      <c r="L99" s="134"/>
      <c r="M99" s="134"/>
      <c r="N99" s="206">
        <f>N318</f>
        <v>0</v>
      </c>
      <c r="O99" s="287"/>
      <c r="P99" s="287"/>
      <c r="Q99" s="287"/>
      <c r="R99" s="135"/>
      <c r="T99" s="136"/>
      <c r="U99" s="136"/>
    </row>
    <row r="100" spans="2:65" s="7" customFormat="1" ht="19.95" customHeight="1">
      <c r="B100" s="133"/>
      <c r="C100" s="134"/>
      <c r="D100" s="103" t="s">
        <v>123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206">
        <f>N334</f>
        <v>0</v>
      </c>
      <c r="O100" s="287"/>
      <c r="P100" s="287"/>
      <c r="Q100" s="287"/>
      <c r="R100" s="135"/>
      <c r="T100" s="136"/>
      <c r="U100" s="136"/>
    </row>
    <row r="101" spans="2:65" s="7" customFormat="1" ht="19.95" customHeight="1">
      <c r="B101" s="133"/>
      <c r="C101" s="134"/>
      <c r="D101" s="103" t="s">
        <v>124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206">
        <f>N348</f>
        <v>0</v>
      </c>
      <c r="O101" s="287"/>
      <c r="P101" s="287"/>
      <c r="Q101" s="287"/>
      <c r="R101" s="135"/>
      <c r="T101" s="136"/>
      <c r="U101" s="136"/>
    </row>
    <row r="102" spans="2:65" s="6" customFormat="1" ht="24.9" customHeight="1">
      <c r="B102" s="128"/>
      <c r="C102" s="129"/>
      <c r="D102" s="130" t="s">
        <v>125</v>
      </c>
      <c r="E102" s="129"/>
      <c r="F102" s="129"/>
      <c r="G102" s="129"/>
      <c r="H102" s="129"/>
      <c r="I102" s="129"/>
      <c r="J102" s="129"/>
      <c r="K102" s="129"/>
      <c r="L102" s="129"/>
      <c r="M102" s="129"/>
      <c r="N102" s="259">
        <f>N356</f>
        <v>0</v>
      </c>
      <c r="O102" s="288"/>
      <c r="P102" s="288"/>
      <c r="Q102" s="288"/>
      <c r="R102" s="131"/>
      <c r="T102" s="132"/>
      <c r="U102" s="132"/>
    </row>
    <row r="103" spans="2:65" s="7" customFormat="1" ht="19.95" customHeight="1">
      <c r="B103" s="133"/>
      <c r="C103" s="134"/>
      <c r="D103" s="103" t="s">
        <v>126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206">
        <f>N357</f>
        <v>0</v>
      </c>
      <c r="O103" s="287"/>
      <c r="P103" s="287"/>
      <c r="Q103" s="287"/>
      <c r="R103" s="135"/>
      <c r="T103" s="136"/>
      <c r="U103" s="136"/>
    </row>
    <row r="104" spans="2:65" s="6" customFormat="1" ht="24.9" customHeight="1">
      <c r="B104" s="128"/>
      <c r="C104" s="129"/>
      <c r="D104" s="130" t="s">
        <v>127</v>
      </c>
      <c r="E104" s="129"/>
      <c r="F104" s="129"/>
      <c r="G104" s="129"/>
      <c r="H104" s="129"/>
      <c r="I104" s="129"/>
      <c r="J104" s="129"/>
      <c r="K104" s="129"/>
      <c r="L104" s="129"/>
      <c r="M104" s="129"/>
      <c r="N104" s="259">
        <f>N382</f>
        <v>0</v>
      </c>
      <c r="O104" s="288"/>
      <c r="P104" s="288"/>
      <c r="Q104" s="288"/>
      <c r="R104" s="131"/>
      <c r="T104" s="132"/>
      <c r="U104" s="132"/>
    </row>
    <row r="105" spans="2:65" s="1" customFormat="1" ht="21.75" customHeight="1"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8"/>
      <c r="T105" s="126"/>
      <c r="U105" s="126"/>
    </row>
    <row r="106" spans="2:65" s="1" customFormat="1" ht="29.25" customHeight="1">
      <c r="B106" s="36"/>
      <c r="C106" s="127" t="s">
        <v>128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289">
        <f>ROUND(N107+N108+N109+N110+N111+N112,2)</f>
        <v>0</v>
      </c>
      <c r="O106" s="290"/>
      <c r="P106" s="290"/>
      <c r="Q106" s="290"/>
      <c r="R106" s="38"/>
      <c r="T106" s="137"/>
      <c r="U106" s="138" t="s">
        <v>42</v>
      </c>
    </row>
    <row r="107" spans="2:65" s="1" customFormat="1" ht="18" customHeight="1">
      <c r="B107" s="36"/>
      <c r="C107" s="37"/>
      <c r="D107" s="223" t="s">
        <v>129</v>
      </c>
      <c r="E107" s="224"/>
      <c r="F107" s="224"/>
      <c r="G107" s="224"/>
      <c r="H107" s="224"/>
      <c r="I107" s="37"/>
      <c r="J107" s="37"/>
      <c r="K107" s="37"/>
      <c r="L107" s="37"/>
      <c r="M107" s="37"/>
      <c r="N107" s="205">
        <f>ROUND(N88*T107,2)</f>
        <v>0</v>
      </c>
      <c r="O107" s="206"/>
      <c r="P107" s="206"/>
      <c r="Q107" s="206"/>
      <c r="R107" s="38"/>
      <c r="S107" s="139"/>
      <c r="T107" s="140"/>
      <c r="U107" s="141" t="s">
        <v>43</v>
      </c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2"/>
      <c r="AY107" s="143" t="s">
        <v>130</v>
      </c>
      <c r="AZ107" s="142"/>
      <c r="BA107" s="142"/>
      <c r="BB107" s="142"/>
      <c r="BC107" s="142"/>
      <c r="BD107" s="142"/>
      <c r="BE107" s="144">
        <f t="shared" ref="BE107:BE112" si="0">IF(U107="základní",N107,0)</f>
        <v>0</v>
      </c>
      <c r="BF107" s="144">
        <f t="shared" ref="BF107:BF112" si="1">IF(U107="snížená",N107,0)</f>
        <v>0</v>
      </c>
      <c r="BG107" s="144">
        <f t="shared" ref="BG107:BG112" si="2">IF(U107="zákl. přenesená",N107,0)</f>
        <v>0</v>
      </c>
      <c r="BH107" s="144">
        <f t="shared" ref="BH107:BH112" si="3">IF(U107="sníž. přenesená",N107,0)</f>
        <v>0</v>
      </c>
      <c r="BI107" s="144">
        <f t="shared" ref="BI107:BI112" si="4">IF(U107="nulová",N107,0)</f>
        <v>0</v>
      </c>
      <c r="BJ107" s="143" t="s">
        <v>85</v>
      </c>
      <c r="BK107" s="142"/>
      <c r="BL107" s="142"/>
      <c r="BM107" s="142"/>
    </row>
    <row r="108" spans="2:65" s="1" customFormat="1" ht="18" customHeight="1">
      <c r="B108" s="36"/>
      <c r="C108" s="37"/>
      <c r="D108" s="223" t="s">
        <v>131</v>
      </c>
      <c r="E108" s="224"/>
      <c r="F108" s="224"/>
      <c r="G108" s="224"/>
      <c r="H108" s="224"/>
      <c r="I108" s="37"/>
      <c r="J108" s="37"/>
      <c r="K108" s="37"/>
      <c r="L108" s="37"/>
      <c r="M108" s="37"/>
      <c r="N108" s="205">
        <f>ROUND(N88*T108,2)</f>
        <v>0</v>
      </c>
      <c r="O108" s="206"/>
      <c r="P108" s="206"/>
      <c r="Q108" s="206"/>
      <c r="R108" s="38"/>
      <c r="S108" s="139"/>
      <c r="T108" s="140"/>
      <c r="U108" s="141" t="s">
        <v>43</v>
      </c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  <c r="AV108" s="142"/>
      <c r="AW108" s="142"/>
      <c r="AX108" s="142"/>
      <c r="AY108" s="143" t="s">
        <v>130</v>
      </c>
      <c r="AZ108" s="142"/>
      <c r="BA108" s="142"/>
      <c r="BB108" s="142"/>
      <c r="BC108" s="142"/>
      <c r="BD108" s="142"/>
      <c r="BE108" s="144">
        <f t="shared" si="0"/>
        <v>0</v>
      </c>
      <c r="BF108" s="144">
        <f t="shared" si="1"/>
        <v>0</v>
      </c>
      <c r="BG108" s="144">
        <f t="shared" si="2"/>
        <v>0</v>
      </c>
      <c r="BH108" s="144">
        <f t="shared" si="3"/>
        <v>0</v>
      </c>
      <c r="BI108" s="144">
        <f t="shared" si="4"/>
        <v>0</v>
      </c>
      <c r="BJ108" s="143" t="s">
        <v>85</v>
      </c>
      <c r="BK108" s="142"/>
      <c r="BL108" s="142"/>
      <c r="BM108" s="142"/>
    </row>
    <row r="109" spans="2:65" s="1" customFormat="1" ht="18" customHeight="1">
      <c r="B109" s="36"/>
      <c r="C109" s="37"/>
      <c r="D109" s="223" t="s">
        <v>132</v>
      </c>
      <c r="E109" s="224"/>
      <c r="F109" s="224"/>
      <c r="G109" s="224"/>
      <c r="H109" s="224"/>
      <c r="I109" s="37"/>
      <c r="J109" s="37"/>
      <c r="K109" s="37"/>
      <c r="L109" s="37"/>
      <c r="M109" s="37"/>
      <c r="N109" s="205">
        <f>ROUND(N88*T109,2)</f>
        <v>0</v>
      </c>
      <c r="O109" s="206"/>
      <c r="P109" s="206"/>
      <c r="Q109" s="206"/>
      <c r="R109" s="38"/>
      <c r="S109" s="139"/>
      <c r="T109" s="140"/>
      <c r="U109" s="141" t="s">
        <v>43</v>
      </c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142"/>
      <c r="AV109" s="142"/>
      <c r="AW109" s="142"/>
      <c r="AX109" s="142"/>
      <c r="AY109" s="143" t="s">
        <v>130</v>
      </c>
      <c r="AZ109" s="142"/>
      <c r="BA109" s="142"/>
      <c r="BB109" s="142"/>
      <c r="BC109" s="142"/>
      <c r="BD109" s="142"/>
      <c r="BE109" s="144">
        <f t="shared" si="0"/>
        <v>0</v>
      </c>
      <c r="BF109" s="144">
        <f t="shared" si="1"/>
        <v>0</v>
      </c>
      <c r="BG109" s="144">
        <f t="shared" si="2"/>
        <v>0</v>
      </c>
      <c r="BH109" s="144">
        <f t="shared" si="3"/>
        <v>0</v>
      </c>
      <c r="BI109" s="144">
        <f t="shared" si="4"/>
        <v>0</v>
      </c>
      <c r="BJ109" s="143" t="s">
        <v>85</v>
      </c>
      <c r="BK109" s="142"/>
      <c r="BL109" s="142"/>
      <c r="BM109" s="142"/>
    </row>
    <row r="110" spans="2:65" s="1" customFormat="1" ht="18" customHeight="1">
      <c r="B110" s="36"/>
      <c r="C110" s="37"/>
      <c r="D110" s="223" t="s">
        <v>133</v>
      </c>
      <c r="E110" s="224"/>
      <c r="F110" s="224"/>
      <c r="G110" s="224"/>
      <c r="H110" s="224"/>
      <c r="I110" s="37"/>
      <c r="J110" s="37"/>
      <c r="K110" s="37"/>
      <c r="L110" s="37"/>
      <c r="M110" s="37"/>
      <c r="N110" s="205">
        <f>ROUND(N88*T110,2)</f>
        <v>0</v>
      </c>
      <c r="O110" s="206"/>
      <c r="P110" s="206"/>
      <c r="Q110" s="206"/>
      <c r="R110" s="38"/>
      <c r="S110" s="139"/>
      <c r="T110" s="140"/>
      <c r="U110" s="141" t="s">
        <v>43</v>
      </c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142"/>
      <c r="AV110" s="142"/>
      <c r="AW110" s="142"/>
      <c r="AX110" s="142"/>
      <c r="AY110" s="143" t="s">
        <v>130</v>
      </c>
      <c r="AZ110" s="142"/>
      <c r="BA110" s="142"/>
      <c r="BB110" s="142"/>
      <c r="BC110" s="142"/>
      <c r="BD110" s="142"/>
      <c r="BE110" s="144">
        <f t="shared" si="0"/>
        <v>0</v>
      </c>
      <c r="BF110" s="144">
        <f t="shared" si="1"/>
        <v>0</v>
      </c>
      <c r="BG110" s="144">
        <f t="shared" si="2"/>
        <v>0</v>
      </c>
      <c r="BH110" s="144">
        <f t="shared" si="3"/>
        <v>0</v>
      </c>
      <c r="BI110" s="144">
        <f t="shared" si="4"/>
        <v>0</v>
      </c>
      <c r="BJ110" s="143" t="s">
        <v>85</v>
      </c>
      <c r="BK110" s="142"/>
      <c r="BL110" s="142"/>
      <c r="BM110" s="142"/>
    </row>
    <row r="111" spans="2:65" s="1" customFormat="1" ht="18" customHeight="1">
      <c r="B111" s="36"/>
      <c r="C111" s="37"/>
      <c r="D111" s="223" t="s">
        <v>134</v>
      </c>
      <c r="E111" s="224"/>
      <c r="F111" s="224"/>
      <c r="G111" s="224"/>
      <c r="H111" s="224"/>
      <c r="I111" s="37"/>
      <c r="J111" s="37"/>
      <c r="K111" s="37"/>
      <c r="L111" s="37"/>
      <c r="M111" s="37"/>
      <c r="N111" s="205">
        <f>ROUND(N88*T111,2)</f>
        <v>0</v>
      </c>
      <c r="O111" s="206"/>
      <c r="P111" s="206"/>
      <c r="Q111" s="206"/>
      <c r="R111" s="38"/>
      <c r="S111" s="139"/>
      <c r="T111" s="140"/>
      <c r="U111" s="141" t="s">
        <v>43</v>
      </c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142"/>
      <c r="AV111" s="142"/>
      <c r="AW111" s="142"/>
      <c r="AX111" s="142"/>
      <c r="AY111" s="143" t="s">
        <v>130</v>
      </c>
      <c r="AZ111" s="142"/>
      <c r="BA111" s="142"/>
      <c r="BB111" s="142"/>
      <c r="BC111" s="142"/>
      <c r="BD111" s="142"/>
      <c r="BE111" s="144">
        <f t="shared" si="0"/>
        <v>0</v>
      </c>
      <c r="BF111" s="144">
        <f t="shared" si="1"/>
        <v>0</v>
      </c>
      <c r="BG111" s="144">
        <f t="shared" si="2"/>
        <v>0</v>
      </c>
      <c r="BH111" s="144">
        <f t="shared" si="3"/>
        <v>0</v>
      </c>
      <c r="BI111" s="144">
        <f t="shared" si="4"/>
        <v>0</v>
      </c>
      <c r="BJ111" s="143" t="s">
        <v>85</v>
      </c>
      <c r="BK111" s="142"/>
      <c r="BL111" s="142"/>
      <c r="BM111" s="142"/>
    </row>
    <row r="112" spans="2:65" s="1" customFormat="1" ht="18" customHeight="1">
      <c r="B112" s="36"/>
      <c r="C112" s="37"/>
      <c r="D112" s="103" t="s">
        <v>135</v>
      </c>
      <c r="E112" s="37"/>
      <c r="F112" s="37"/>
      <c r="G112" s="37"/>
      <c r="H112" s="37"/>
      <c r="I112" s="37"/>
      <c r="J112" s="37"/>
      <c r="K112" s="37"/>
      <c r="L112" s="37"/>
      <c r="M112" s="37"/>
      <c r="N112" s="205">
        <f>ROUND(N88*T112,2)</f>
        <v>0</v>
      </c>
      <c r="O112" s="206"/>
      <c r="P112" s="206"/>
      <c r="Q112" s="206"/>
      <c r="R112" s="38"/>
      <c r="S112" s="139"/>
      <c r="T112" s="145"/>
      <c r="U112" s="146" t="s">
        <v>43</v>
      </c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3" t="s">
        <v>136</v>
      </c>
      <c r="AZ112" s="142"/>
      <c r="BA112" s="142"/>
      <c r="BB112" s="142"/>
      <c r="BC112" s="142"/>
      <c r="BD112" s="142"/>
      <c r="BE112" s="144">
        <f t="shared" si="0"/>
        <v>0</v>
      </c>
      <c r="BF112" s="144">
        <f t="shared" si="1"/>
        <v>0</v>
      </c>
      <c r="BG112" s="144">
        <f t="shared" si="2"/>
        <v>0</v>
      </c>
      <c r="BH112" s="144">
        <f t="shared" si="3"/>
        <v>0</v>
      </c>
      <c r="BI112" s="144">
        <f t="shared" si="4"/>
        <v>0</v>
      </c>
      <c r="BJ112" s="143" t="s">
        <v>85</v>
      </c>
      <c r="BK112" s="142"/>
      <c r="BL112" s="142"/>
      <c r="BM112" s="142"/>
    </row>
    <row r="113" spans="2:21" s="1" customFormat="1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8"/>
      <c r="T113" s="126"/>
      <c r="U113" s="126"/>
    </row>
    <row r="114" spans="2:21" s="1" customFormat="1" ht="29.25" customHeight="1">
      <c r="B114" s="36"/>
      <c r="C114" s="114" t="s">
        <v>95</v>
      </c>
      <c r="D114" s="115"/>
      <c r="E114" s="115"/>
      <c r="F114" s="115"/>
      <c r="G114" s="115"/>
      <c r="H114" s="115"/>
      <c r="I114" s="115"/>
      <c r="J114" s="115"/>
      <c r="K114" s="115"/>
      <c r="L114" s="202">
        <f>ROUND(SUM(N88+N106),2)</f>
        <v>0</v>
      </c>
      <c r="M114" s="202"/>
      <c r="N114" s="202"/>
      <c r="O114" s="202"/>
      <c r="P114" s="202"/>
      <c r="Q114" s="202"/>
      <c r="R114" s="38"/>
      <c r="T114" s="126"/>
      <c r="U114" s="126"/>
    </row>
    <row r="115" spans="2:21" s="1" customFormat="1" ht="6.9" customHeight="1">
      <c r="B115" s="60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2"/>
      <c r="T115" s="126"/>
      <c r="U115" s="126"/>
    </row>
    <row r="119" spans="2:21" s="1" customFormat="1" ht="6.9" customHeight="1">
      <c r="B119" s="63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5"/>
    </row>
    <row r="120" spans="2:21" s="1" customFormat="1" ht="36.9" customHeight="1">
      <c r="B120" s="36"/>
      <c r="C120" s="207" t="s">
        <v>137</v>
      </c>
      <c r="D120" s="280"/>
      <c r="E120" s="280"/>
      <c r="F120" s="280"/>
      <c r="G120" s="280"/>
      <c r="H120" s="280"/>
      <c r="I120" s="280"/>
      <c r="J120" s="280"/>
      <c r="K120" s="280"/>
      <c r="L120" s="280"/>
      <c r="M120" s="280"/>
      <c r="N120" s="280"/>
      <c r="O120" s="280"/>
      <c r="P120" s="280"/>
      <c r="Q120" s="280"/>
      <c r="R120" s="38"/>
    </row>
    <row r="121" spans="2:21" s="1" customFormat="1" ht="6.9" customHeight="1"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8"/>
    </row>
    <row r="122" spans="2:21" s="1" customFormat="1" ht="30" customHeight="1">
      <c r="B122" s="36"/>
      <c r="C122" s="32" t="s">
        <v>19</v>
      </c>
      <c r="D122" s="37"/>
      <c r="E122" s="37"/>
      <c r="F122" s="281" t="str">
        <f>F6</f>
        <v>Opláštění skladu C2 střediska Opavan-Štítina</v>
      </c>
      <c r="G122" s="282"/>
      <c r="H122" s="282"/>
      <c r="I122" s="282"/>
      <c r="J122" s="282"/>
      <c r="K122" s="282"/>
      <c r="L122" s="282"/>
      <c r="M122" s="282"/>
      <c r="N122" s="282"/>
      <c r="O122" s="282"/>
      <c r="P122" s="282"/>
      <c r="Q122" s="37"/>
      <c r="R122" s="38"/>
    </row>
    <row r="123" spans="2:21" s="1" customFormat="1" ht="36.9" customHeight="1">
      <c r="B123" s="36"/>
      <c r="C123" s="70" t="s">
        <v>103</v>
      </c>
      <c r="D123" s="37"/>
      <c r="E123" s="37"/>
      <c r="F123" s="209" t="str">
        <f>F7</f>
        <v>01 - Opláštění skladu C2 střediska Opavan-Štítina</v>
      </c>
      <c r="G123" s="280"/>
      <c r="H123" s="280"/>
      <c r="I123" s="280"/>
      <c r="J123" s="280"/>
      <c r="K123" s="280"/>
      <c r="L123" s="280"/>
      <c r="M123" s="280"/>
      <c r="N123" s="280"/>
      <c r="O123" s="280"/>
      <c r="P123" s="280"/>
      <c r="Q123" s="37"/>
      <c r="R123" s="38"/>
    </row>
    <row r="124" spans="2:21" s="1" customFormat="1" ht="6.9" customHeight="1"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8"/>
    </row>
    <row r="125" spans="2:21" s="1" customFormat="1" ht="18" customHeight="1">
      <c r="B125" s="36"/>
      <c r="C125" s="32" t="s">
        <v>24</v>
      </c>
      <c r="D125" s="37"/>
      <c r="E125" s="37"/>
      <c r="F125" s="30" t="str">
        <f>F9</f>
        <v>sklad C2, k.ú. Štítina, parc.č. st. 366/3</v>
      </c>
      <c r="G125" s="37"/>
      <c r="H125" s="37"/>
      <c r="I125" s="37"/>
      <c r="J125" s="37"/>
      <c r="K125" s="32" t="s">
        <v>26</v>
      </c>
      <c r="L125" s="37"/>
      <c r="M125" s="283">
        <f>IF(O9="","",O9)</f>
        <v>42831</v>
      </c>
      <c r="N125" s="283"/>
      <c r="O125" s="283"/>
      <c r="P125" s="283"/>
      <c r="Q125" s="37"/>
      <c r="R125" s="38"/>
    </row>
    <row r="126" spans="2:21" s="1" customFormat="1" ht="6.9" customHeight="1"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8"/>
    </row>
    <row r="127" spans="2:21" s="1" customFormat="1" ht="13.2">
      <c r="B127" s="36"/>
      <c r="C127" s="32" t="s">
        <v>27</v>
      </c>
      <c r="D127" s="37"/>
      <c r="E127" s="37"/>
      <c r="F127" s="30" t="str">
        <f>E12</f>
        <v>ČR-SSHR, Šeříková 1/616, 150 85 Praha 5</v>
      </c>
      <c r="G127" s="37"/>
      <c r="H127" s="37"/>
      <c r="I127" s="37"/>
      <c r="J127" s="37"/>
      <c r="K127" s="32" t="s">
        <v>33</v>
      </c>
      <c r="L127" s="37"/>
      <c r="M127" s="240" t="str">
        <f>E18</f>
        <v>Ing. Martin Heider</v>
      </c>
      <c r="N127" s="240"/>
      <c r="O127" s="240"/>
      <c r="P127" s="240"/>
      <c r="Q127" s="240"/>
      <c r="R127" s="38"/>
    </row>
    <row r="128" spans="2:21" s="1" customFormat="1" ht="14.4" customHeight="1">
      <c r="B128" s="36"/>
      <c r="C128" s="32" t="s">
        <v>31</v>
      </c>
      <c r="D128" s="37"/>
      <c r="E128" s="37"/>
      <c r="F128" s="30" t="str">
        <f>IF(E15="","",E15)</f>
        <v>Vyplň údaj</v>
      </c>
      <c r="G128" s="37"/>
      <c r="H128" s="37"/>
      <c r="I128" s="37"/>
      <c r="J128" s="37"/>
      <c r="K128" s="32" t="s">
        <v>36</v>
      </c>
      <c r="L128" s="37"/>
      <c r="M128" s="240" t="str">
        <f>E21</f>
        <v xml:space="preserve"> </v>
      </c>
      <c r="N128" s="240"/>
      <c r="O128" s="240"/>
      <c r="P128" s="240"/>
      <c r="Q128" s="240"/>
      <c r="R128" s="38"/>
    </row>
    <row r="129" spans="2:65" s="1" customFormat="1" ht="10.35" customHeight="1"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8"/>
    </row>
    <row r="130" spans="2:65" s="8" customFormat="1" ht="29.25" customHeight="1">
      <c r="B130" s="147"/>
      <c r="C130" s="148" t="s">
        <v>138</v>
      </c>
      <c r="D130" s="149" t="s">
        <v>139</v>
      </c>
      <c r="E130" s="149" t="s">
        <v>60</v>
      </c>
      <c r="F130" s="284" t="s">
        <v>140</v>
      </c>
      <c r="G130" s="284"/>
      <c r="H130" s="284"/>
      <c r="I130" s="284"/>
      <c r="J130" s="149" t="s">
        <v>141</v>
      </c>
      <c r="K130" s="149" t="s">
        <v>142</v>
      </c>
      <c r="L130" s="285" t="s">
        <v>143</v>
      </c>
      <c r="M130" s="285"/>
      <c r="N130" s="284" t="s">
        <v>109</v>
      </c>
      <c r="O130" s="284"/>
      <c r="P130" s="284"/>
      <c r="Q130" s="286"/>
      <c r="R130" s="150"/>
      <c r="T130" s="81" t="s">
        <v>144</v>
      </c>
      <c r="U130" s="82" t="s">
        <v>42</v>
      </c>
      <c r="V130" s="82" t="s">
        <v>145</v>
      </c>
      <c r="W130" s="82" t="s">
        <v>146</v>
      </c>
      <c r="X130" s="82" t="s">
        <v>147</v>
      </c>
      <c r="Y130" s="82" t="s">
        <v>148</v>
      </c>
      <c r="Z130" s="82" t="s">
        <v>149</v>
      </c>
      <c r="AA130" s="83" t="s">
        <v>150</v>
      </c>
    </row>
    <row r="131" spans="2:65" s="1" customFormat="1" ht="29.25" customHeight="1">
      <c r="B131" s="36"/>
      <c r="C131" s="85" t="s">
        <v>106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256">
        <f>BK131</f>
        <v>0</v>
      </c>
      <c r="O131" s="257"/>
      <c r="P131" s="257"/>
      <c r="Q131" s="257"/>
      <c r="R131" s="38"/>
      <c r="T131" s="84"/>
      <c r="U131" s="52"/>
      <c r="V131" s="52"/>
      <c r="W131" s="151">
        <f>W132+W256+W356+W382+W384</f>
        <v>0</v>
      </c>
      <c r="X131" s="52"/>
      <c r="Y131" s="151">
        <f>Y132+Y256+Y356+Y382+Y384</f>
        <v>30.034849600000001</v>
      </c>
      <c r="Z131" s="52"/>
      <c r="AA131" s="152">
        <f>AA132+AA256+AA356+AA382+AA384</f>
        <v>7.6974844000000004</v>
      </c>
      <c r="AT131" s="20" t="s">
        <v>77</v>
      </c>
      <c r="AU131" s="20" t="s">
        <v>111</v>
      </c>
      <c r="BK131" s="153">
        <f>BK132+BK256+BK356+BK382+BK384</f>
        <v>0</v>
      </c>
    </row>
    <row r="132" spans="2:65" s="9" customFormat="1" ht="37.35" customHeight="1">
      <c r="B132" s="154"/>
      <c r="C132" s="155"/>
      <c r="D132" s="156" t="s">
        <v>112</v>
      </c>
      <c r="E132" s="156"/>
      <c r="F132" s="156"/>
      <c r="G132" s="156"/>
      <c r="H132" s="156"/>
      <c r="I132" s="156"/>
      <c r="J132" s="156"/>
      <c r="K132" s="156"/>
      <c r="L132" s="156"/>
      <c r="M132" s="156"/>
      <c r="N132" s="258">
        <f>BK132</f>
        <v>0</v>
      </c>
      <c r="O132" s="259"/>
      <c r="P132" s="259"/>
      <c r="Q132" s="259"/>
      <c r="R132" s="157"/>
      <c r="T132" s="158"/>
      <c r="U132" s="155"/>
      <c r="V132" s="155"/>
      <c r="W132" s="159">
        <f>W133+W227+W244+W246+W249+W254</f>
        <v>0</v>
      </c>
      <c r="X132" s="155"/>
      <c r="Y132" s="159">
        <f>Y133+Y227+Y244+Y246+Y249+Y254</f>
        <v>13.814470559999998</v>
      </c>
      <c r="Z132" s="155"/>
      <c r="AA132" s="160">
        <f>AA133+AA227+AA244+AA246+AA249+AA254</f>
        <v>5.2119420000000005</v>
      </c>
      <c r="AR132" s="161" t="s">
        <v>85</v>
      </c>
      <c r="AT132" s="162" t="s">
        <v>77</v>
      </c>
      <c r="AU132" s="162" t="s">
        <v>78</v>
      </c>
      <c r="AY132" s="161" t="s">
        <v>151</v>
      </c>
      <c r="BK132" s="163">
        <f>BK133+BK227+BK244+BK246+BK249+BK254</f>
        <v>0</v>
      </c>
    </row>
    <row r="133" spans="2:65" s="9" customFormat="1" ht="19.95" customHeight="1">
      <c r="B133" s="154"/>
      <c r="C133" s="155"/>
      <c r="D133" s="164" t="s">
        <v>113</v>
      </c>
      <c r="E133" s="164"/>
      <c r="F133" s="164"/>
      <c r="G133" s="164"/>
      <c r="H133" s="164"/>
      <c r="I133" s="164"/>
      <c r="J133" s="164"/>
      <c r="K133" s="164"/>
      <c r="L133" s="164"/>
      <c r="M133" s="164"/>
      <c r="N133" s="260">
        <f>BK133</f>
        <v>0</v>
      </c>
      <c r="O133" s="261"/>
      <c r="P133" s="261"/>
      <c r="Q133" s="261"/>
      <c r="R133" s="157"/>
      <c r="T133" s="158"/>
      <c r="U133" s="155"/>
      <c r="V133" s="155"/>
      <c r="W133" s="159">
        <f>SUM(W134:W226)</f>
        <v>0</v>
      </c>
      <c r="X133" s="155"/>
      <c r="Y133" s="159">
        <f>SUM(Y134:Y226)</f>
        <v>13.763650559999999</v>
      </c>
      <c r="Z133" s="155"/>
      <c r="AA133" s="160">
        <f>SUM(AA134:AA226)</f>
        <v>0</v>
      </c>
      <c r="AR133" s="161" t="s">
        <v>85</v>
      </c>
      <c r="AT133" s="162" t="s">
        <v>77</v>
      </c>
      <c r="AU133" s="162" t="s">
        <v>85</v>
      </c>
      <c r="AY133" s="161" t="s">
        <v>151</v>
      </c>
      <c r="BK133" s="163">
        <f>SUM(BK134:BK226)</f>
        <v>0</v>
      </c>
    </row>
    <row r="134" spans="2:65" s="1" customFormat="1" ht="31.5" customHeight="1">
      <c r="B134" s="36"/>
      <c r="C134" s="165" t="s">
        <v>85</v>
      </c>
      <c r="D134" s="165" t="s">
        <v>152</v>
      </c>
      <c r="E134" s="166" t="s">
        <v>153</v>
      </c>
      <c r="F134" s="252" t="s">
        <v>154</v>
      </c>
      <c r="G134" s="252"/>
      <c r="H134" s="252"/>
      <c r="I134" s="252"/>
      <c r="J134" s="167" t="s">
        <v>155</v>
      </c>
      <c r="K134" s="168">
        <v>21</v>
      </c>
      <c r="L134" s="253">
        <v>0</v>
      </c>
      <c r="M134" s="254"/>
      <c r="N134" s="255">
        <f>ROUND(L134*K134,2)</f>
        <v>0</v>
      </c>
      <c r="O134" s="255"/>
      <c r="P134" s="255"/>
      <c r="Q134" s="255"/>
      <c r="R134" s="38"/>
      <c r="T134" s="169" t="s">
        <v>22</v>
      </c>
      <c r="U134" s="45" t="s">
        <v>43</v>
      </c>
      <c r="V134" s="37"/>
      <c r="W134" s="170">
        <f>V134*K134</f>
        <v>0</v>
      </c>
      <c r="X134" s="170">
        <v>2.5999999999999998E-4</v>
      </c>
      <c r="Y134" s="170">
        <f>X134*K134</f>
        <v>5.4599999999999996E-3</v>
      </c>
      <c r="Z134" s="170">
        <v>0</v>
      </c>
      <c r="AA134" s="171">
        <f>Z134*K134</f>
        <v>0</v>
      </c>
      <c r="AR134" s="20" t="s">
        <v>156</v>
      </c>
      <c r="AT134" s="20" t="s">
        <v>152</v>
      </c>
      <c r="AU134" s="20" t="s">
        <v>101</v>
      </c>
      <c r="AY134" s="20" t="s">
        <v>151</v>
      </c>
      <c r="BE134" s="107">
        <f>IF(U134="základní",N134,0)</f>
        <v>0</v>
      </c>
      <c r="BF134" s="107">
        <f>IF(U134="snížená",N134,0)</f>
        <v>0</v>
      </c>
      <c r="BG134" s="107">
        <f>IF(U134="zákl. přenesená",N134,0)</f>
        <v>0</v>
      </c>
      <c r="BH134" s="107">
        <f>IF(U134="sníž. přenesená",N134,0)</f>
        <v>0</v>
      </c>
      <c r="BI134" s="107">
        <f>IF(U134="nulová",N134,0)</f>
        <v>0</v>
      </c>
      <c r="BJ134" s="20" t="s">
        <v>85</v>
      </c>
      <c r="BK134" s="107">
        <f>ROUND(L134*K134,2)</f>
        <v>0</v>
      </c>
      <c r="BL134" s="20" t="s">
        <v>156</v>
      </c>
      <c r="BM134" s="20" t="s">
        <v>157</v>
      </c>
    </row>
    <row r="135" spans="2:65" s="1" customFormat="1" ht="31.5" customHeight="1">
      <c r="B135" s="36"/>
      <c r="C135" s="165" t="s">
        <v>101</v>
      </c>
      <c r="D135" s="165" t="s">
        <v>152</v>
      </c>
      <c r="E135" s="166" t="s">
        <v>158</v>
      </c>
      <c r="F135" s="252" t="s">
        <v>159</v>
      </c>
      <c r="G135" s="252"/>
      <c r="H135" s="252"/>
      <c r="I135" s="252"/>
      <c r="J135" s="167" t="s">
        <v>155</v>
      </c>
      <c r="K135" s="168">
        <v>21</v>
      </c>
      <c r="L135" s="253">
        <v>0</v>
      </c>
      <c r="M135" s="254"/>
      <c r="N135" s="255">
        <f>ROUND(L135*K135,2)</f>
        <v>0</v>
      </c>
      <c r="O135" s="255"/>
      <c r="P135" s="255"/>
      <c r="Q135" s="255"/>
      <c r="R135" s="38"/>
      <c r="T135" s="169" t="s">
        <v>22</v>
      </c>
      <c r="U135" s="45" t="s">
        <v>43</v>
      </c>
      <c r="V135" s="37"/>
      <c r="W135" s="170">
        <f>V135*K135</f>
        <v>0</v>
      </c>
      <c r="X135" s="170">
        <v>8.2799999999999992E-3</v>
      </c>
      <c r="Y135" s="170">
        <f>X135*K135</f>
        <v>0.17387999999999998</v>
      </c>
      <c r="Z135" s="170">
        <v>0</v>
      </c>
      <c r="AA135" s="171">
        <f>Z135*K135</f>
        <v>0</v>
      </c>
      <c r="AR135" s="20" t="s">
        <v>156</v>
      </c>
      <c r="AT135" s="20" t="s">
        <v>152</v>
      </c>
      <c r="AU135" s="20" t="s">
        <v>101</v>
      </c>
      <c r="AY135" s="20" t="s">
        <v>151</v>
      </c>
      <c r="BE135" s="107">
        <f>IF(U135="základní",N135,0)</f>
        <v>0</v>
      </c>
      <c r="BF135" s="107">
        <f>IF(U135="snížená",N135,0)</f>
        <v>0</v>
      </c>
      <c r="BG135" s="107">
        <f>IF(U135="zákl. přenesená",N135,0)</f>
        <v>0</v>
      </c>
      <c r="BH135" s="107">
        <f>IF(U135="sníž. přenesená",N135,0)</f>
        <v>0</v>
      </c>
      <c r="BI135" s="107">
        <f>IF(U135="nulová",N135,0)</f>
        <v>0</v>
      </c>
      <c r="BJ135" s="20" t="s">
        <v>85</v>
      </c>
      <c r="BK135" s="107">
        <f>ROUND(L135*K135,2)</f>
        <v>0</v>
      </c>
      <c r="BL135" s="20" t="s">
        <v>156</v>
      </c>
      <c r="BM135" s="20" t="s">
        <v>160</v>
      </c>
    </row>
    <row r="136" spans="2:65" s="10" customFormat="1" ht="22.5" customHeight="1">
      <c r="B136" s="172"/>
      <c r="C136" s="173"/>
      <c r="D136" s="173"/>
      <c r="E136" s="174" t="s">
        <v>22</v>
      </c>
      <c r="F136" s="272" t="s">
        <v>161</v>
      </c>
      <c r="G136" s="273"/>
      <c r="H136" s="273"/>
      <c r="I136" s="273"/>
      <c r="J136" s="173"/>
      <c r="K136" s="175">
        <v>10.5</v>
      </c>
      <c r="L136" s="173"/>
      <c r="M136" s="173"/>
      <c r="N136" s="173"/>
      <c r="O136" s="173"/>
      <c r="P136" s="173"/>
      <c r="Q136" s="173"/>
      <c r="R136" s="176"/>
      <c r="T136" s="177"/>
      <c r="U136" s="173"/>
      <c r="V136" s="173"/>
      <c r="W136" s="173"/>
      <c r="X136" s="173"/>
      <c r="Y136" s="173"/>
      <c r="Z136" s="173"/>
      <c r="AA136" s="178"/>
      <c r="AT136" s="179" t="s">
        <v>162</v>
      </c>
      <c r="AU136" s="179" t="s">
        <v>101</v>
      </c>
      <c r="AV136" s="10" t="s">
        <v>101</v>
      </c>
      <c r="AW136" s="10" t="s">
        <v>35</v>
      </c>
      <c r="AX136" s="10" t="s">
        <v>78</v>
      </c>
      <c r="AY136" s="179" t="s">
        <v>151</v>
      </c>
    </row>
    <row r="137" spans="2:65" s="10" customFormat="1" ht="22.5" customHeight="1">
      <c r="B137" s="172"/>
      <c r="C137" s="173"/>
      <c r="D137" s="173"/>
      <c r="E137" s="174" t="s">
        <v>22</v>
      </c>
      <c r="F137" s="274" t="s">
        <v>163</v>
      </c>
      <c r="G137" s="275"/>
      <c r="H137" s="275"/>
      <c r="I137" s="275"/>
      <c r="J137" s="173"/>
      <c r="K137" s="175">
        <v>10.5</v>
      </c>
      <c r="L137" s="173"/>
      <c r="M137" s="173"/>
      <c r="N137" s="173"/>
      <c r="O137" s="173"/>
      <c r="P137" s="173"/>
      <c r="Q137" s="173"/>
      <c r="R137" s="176"/>
      <c r="T137" s="177"/>
      <c r="U137" s="173"/>
      <c r="V137" s="173"/>
      <c r="W137" s="173"/>
      <c r="X137" s="173"/>
      <c r="Y137" s="173"/>
      <c r="Z137" s="173"/>
      <c r="AA137" s="178"/>
      <c r="AT137" s="179" t="s">
        <v>162</v>
      </c>
      <c r="AU137" s="179" t="s">
        <v>101</v>
      </c>
      <c r="AV137" s="10" t="s">
        <v>101</v>
      </c>
      <c r="AW137" s="10" t="s">
        <v>35</v>
      </c>
      <c r="AX137" s="10" t="s">
        <v>78</v>
      </c>
      <c r="AY137" s="179" t="s">
        <v>151</v>
      </c>
    </row>
    <row r="138" spans="2:65" s="11" customFormat="1" ht="22.5" customHeight="1">
      <c r="B138" s="180"/>
      <c r="C138" s="181"/>
      <c r="D138" s="181"/>
      <c r="E138" s="182" t="s">
        <v>22</v>
      </c>
      <c r="F138" s="270" t="s">
        <v>164</v>
      </c>
      <c r="G138" s="271"/>
      <c r="H138" s="271"/>
      <c r="I138" s="271"/>
      <c r="J138" s="181"/>
      <c r="K138" s="183">
        <v>21</v>
      </c>
      <c r="L138" s="181"/>
      <c r="M138" s="181"/>
      <c r="N138" s="181"/>
      <c r="O138" s="181"/>
      <c r="P138" s="181"/>
      <c r="Q138" s="181"/>
      <c r="R138" s="184"/>
      <c r="T138" s="185"/>
      <c r="U138" s="181"/>
      <c r="V138" s="181"/>
      <c r="W138" s="181"/>
      <c r="X138" s="181"/>
      <c r="Y138" s="181"/>
      <c r="Z138" s="181"/>
      <c r="AA138" s="186"/>
      <c r="AT138" s="187" t="s">
        <v>162</v>
      </c>
      <c r="AU138" s="187" t="s">
        <v>101</v>
      </c>
      <c r="AV138" s="11" t="s">
        <v>156</v>
      </c>
      <c r="AW138" s="11" t="s">
        <v>35</v>
      </c>
      <c r="AX138" s="11" t="s">
        <v>85</v>
      </c>
      <c r="AY138" s="187" t="s">
        <v>151</v>
      </c>
    </row>
    <row r="139" spans="2:65" s="1" customFormat="1" ht="31.5" customHeight="1">
      <c r="B139" s="36"/>
      <c r="C139" s="188" t="s">
        <v>165</v>
      </c>
      <c r="D139" s="188" t="s">
        <v>166</v>
      </c>
      <c r="E139" s="189" t="s">
        <v>167</v>
      </c>
      <c r="F139" s="266" t="s">
        <v>168</v>
      </c>
      <c r="G139" s="266"/>
      <c r="H139" s="266"/>
      <c r="I139" s="266"/>
      <c r="J139" s="190" t="s">
        <v>155</v>
      </c>
      <c r="K139" s="191">
        <v>21.42</v>
      </c>
      <c r="L139" s="267">
        <v>0</v>
      </c>
      <c r="M139" s="268"/>
      <c r="N139" s="269">
        <f t="shared" ref="N139:N144" si="5">ROUND(L139*K139,2)</f>
        <v>0</v>
      </c>
      <c r="O139" s="255"/>
      <c r="P139" s="255"/>
      <c r="Q139" s="255"/>
      <c r="R139" s="38"/>
      <c r="T139" s="169" t="s">
        <v>22</v>
      </c>
      <c r="U139" s="45" t="s">
        <v>43</v>
      </c>
      <c r="V139" s="37"/>
      <c r="W139" s="170">
        <f t="shared" ref="W139:W144" si="6">V139*K139</f>
        <v>0</v>
      </c>
      <c r="X139" s="170">
        <v>8.4999999999999995E-4</v>
      </c>
      <c r="Y139" s="170">
        <f t="shared" ref="Y139:Y144" si="7">X139*K139</f>
        <v>1.8207000000000001E-2</v>
      </c>
      <c r="Z139" s="170">
        <v>0</v>
      </c>
      <c r="AA139" s="171">
        <f t="shared" ref="AA139:AA144" si="8">Z139*K139</f>
        <v>0</v>
      </c>
      <c r="AR139" s="20" t="s">
        <v>169</v>
      </c>
      <c r="AT139" s="20" t="s">
        <v>166</v>
      </c>
      <c r="AU139" s="20" t="s">
        <v>101</v>
      </c>
      <c r="AY139" s="20" t="s">
        <v>151</v>
      </c>
      <c r="BE139" s="107">
        <f t="shared" ref="BE139:BE144" si="9">IF(U139="základní",N139,0)</f>
        <v>0</v>
      </c>
      <c r="BF139" s="107">
        <f t="shared" ref="BF139:BF144" si="10">IF(U139="snížená",N139,0)</f>
        <v>0</v>
      </c>
      <c r="BG139" s="107">
        <f t="shared" ref="BG139:BG144" si="11">IF(U139="zákl. přenesená",N139,0)</f>
        <v>0</v>
      </c>
      <c r="BH139" s="107">
        <f t="shared" ref="BH139:BH144" si="12">IF(U139="sníž. přenesená",N139,0)</f>
        <v>0</v>
      </c>
      <c r="BI139" s="107">
        <f t="shared" ref="BI139:BI144" si="13">IF(U139="nulová",N139,0)</f>
        <v>0</v>
      </c>
      <c r="BJ139" s="20" t="s">
        <v>85</v>
      </c>
      <c r="BK139" s="107">
        <f t="shared" ref="BK139:BK144" si="14">ROUND(L139*K139,2)</f>
        <v>0</v>
      </c>
      <c r="BL139" s="20" t="s">
        <v>156</v>
      </c>
      <c r="BM139" s="20" t="s">
        <v>170</v>
      </c>
    </row>
    <row r="140" spans="2:65" s="1" customFormat="1" ht="31.5" customHeight="1">
      <c r="B140" s="36"/>
      <c r="C140" s="165" t="s">
        <v>156</v>
      </c>
      <c r="D140" s="165" t="s">
        <v>152</v>
      </c>
      <c r="E140" s="166" t="s">
        <v>171</v>
      </c>
      <c r="F140" s="252" t="s">
        <v>172</v>
      </c>
      <c r="G140" s="252"/>
      <c r="H140" s="252"/>
      <c r="I140" s="252"/>
      <c r="J140" s="167" t="s">
        <v>155</v>
      </c>
      <c r="K140" s="168">
        <v>21</v>
      </c>
      <c r="L140" s="253">
        <v>0</v>
      </c>
      <c r="M140" s="254"/>
      <c r="N140" s="255">
        <f t="shared" si="5"/>
        <v>0</v>
      </c>
      <c r="O140" s="255"/>
      <c r="P140" s="255"/>
      <c r="Q140" s="255"/>
      <c r="R140" s="38"/>
      <c r="T140" s="169" t="s">
        <v>22</v>
      </c>
      <c r="U140" s="45" t="s">
        <v>43</v>
      </c>
      <c r="V140" s="37"/>
      <c r="W140" s="170">
        <f t="shared" si="6"/>
        <v>0</v>
      </c>
      <c r="X140" s="170">
        <v>3.82E-3</v>
      </c>
      <c r="Y140" s="170">
        <f t="shared" si="7"/>
        <v>8.022E-2</v>
      </c>
      <c r="Z140" s="170">
        <v>0</v>
      </c>
      <c r="AA140" s="171">
        <f t="shared" si="8"/>
        <v>0</v>
      </c>
      <c r="AR140" s="20" t="s">
        <v>156</v>
      </c>
      <c r="AT140" s="20" t="s">
        <v>152</v>
      </c>
      <c r="AU140" s="20" t="s">
        <v>101</v>
      </c>
      <c r="AY140" s="20" t="s">
        <v>151</v>
      </c>
      <c r="BE140" s="107">
        <f t="shared" si="9"/>
        <v>0</v>
      </c>
      <c r="BF140" s="107">
        <f t="shared" si="10"/>
        <v>0</v>
      </c>
      <c r="BG140" s="107">
        <f t="shared" si="11"/>
        <v>0</v>
      </c>
      <c r="BH140" s="107">
        <f t="shared" si="12"/>
        <v>0</v>
      </c>
      <c r="BI140" s="107">
        <f t="shared" si="13"/>
        <v>0</v>
      </c>
      <c r="BJ140" s="20" t="s">
        <v>85</v>
      </c>
      <c r="BK140" s="107">
        <f t="shared" si="14"/>
        <v>0</v>
      </c>
      <c r="BL140" s="20" t="s">
        <v>156</v>
      </c>
      <c r="BM140" s="20" t="s">
        <v>173</v>
      </c>
    </row>
    <row r="141" spans="2:65" s="1" customFormat="1" ht="31.5" customHeight="1">
      <c r="B141" s="36"/>
      <c r="C141" s="165" t="s">
        <v>174</v>
      </c>
      <c r="D141" s="165" t="s">
        <v>152</v>
      </c>
      <c r="E141" s="166" t="s">
        <v>175</v>
      </c>
      <c r="F141" s="252" t="s">
        <v>176</v>
      </c>
      <c r="G141" s="252"/>
      <c r="H141" s="252"/>
      <c r="I141" s="252"/>
      <c r="J141" s="167" t="s">
        <v>155</v>
      </c>
      <c r="K141" s="168">
        <v>21</v>
      </c>
      <c r="L141" s="253">
        <v>0</v>
      </c>
      <c r="M141" s="254"/>
      <c r="N141" s="255">
        <f t="shared" si="5"/>
        <v>0</v>
      </c>
      <c r="O141" s="255"/>
      <c r="P141" s="255"/>
      <c r="Q141" s="255"/>
      <c r="R141" s="38"/>
      <c r="T141" s="169" t="s">
        <v>22</v>
      </c>
      <c r="U141" s="45" t="s">
        <v>43</v>
      </c>
      <c r="V141" s="37"/>
      <c r="W141" s="170">
        <f t="shared" si="6"/>
        <v>0</v>
      </c>
      <c r="X141" s="170">
        <v>2.6800000000000001E-3</v>
      </c>
      <c r="Y141" s="170">
        <f t="shared" si="7"/>
        <v>5.6280000000000004E-2</v>
      </c>
      <c r="Z141" s="170">
        <v>0</v>
      </c>
      <c r="AA141" s="171">
        <f t="shared" si="8"/>
        <v>0</v>
      </c>
      <c r="AR141" s="20" t="s">
        <v>156</v>
      </c>
      <c r="AT141" s="20" t="s">
        <v>152</v>
      </c>
      <c r="AU141" s="20" t="s">
        <v>101</v>
      </c>
      <c r="AY141" s="20" t="s">
        <v>151</v>
      </c>
      <c r="BE141" s="107">
        <f t="shared" si="9"/>
        <v>0</v>
      </c>
      <c r="BF141" s="107">
        <f t="shared" si="10"/>
        <v>0</v>
      </c>
      <c r="BG141" s="107">
        <f t="shared" si="11"/>
        <v>0</v>
      </c>
      <c r="BH141" s="107">
        <f t="shared" si="12"/>
        <v>0</v>
      </c>
      <c r="BI141" s="107">
        <f t="shared" si="13"/>
        <v>0</v>
      </c>
      <c r="BJ141" s="20" t="s">
        <v>85</v>
      </c>
      <c r="BK141" s="107">
        <f t="shared" si="14"/>
        <v>0</v>
      </c>
      <c r="BL141" s="20" t="s">
        <v>156</v>
      </c>
      <c r="BM141" s="20" t="s">
        <v>177</v>
      </c>
    </row>
    <row r="142" spans="2:65" s="1" customFormat="1" ht="31.5" customHeight="1">
      <c r="B142" s="36"/>
      <c r="C142" s="165" t="s">
        <v>178</v>
      </c>
      <c r="D142" s="165" t="s">
        <v>152</v>
      </c>
      <c r="E142" s="166" t="s">
        <v>179</v>
      </c>
      <c r="F142" s="252" t="s">
        <v>180</v>
      </c>
      <c r="G142" s="252"/>
      <c r="H142" s="252"/>
      <c r="I142" s="252"/>
      <c r="J142" s="167" t="s">
        <v>155</v>
      </c>
      <c r="K142" s="168">
        <v>805.45799999999997</v>
      </c>
      <c r="L142" s="253">
        <v>0</v>
      </c>
      <c r="M142" s="254"/>
      <c r="N142" s="255">
        <f t="shared" si="5"/>
        <v>0</v>
      </c>
      <c r="O142" s="255"/>
      <c r="P142" s="255"/>
      <c r="Q142" s="255"/>
      <c r="R142" s="38"/>
      <c r="T142" s="169" t="s">
        <v>22</v>
      </c>
      <c r="U142" s="45" t="s">
        <v>43</v>
      </c>
      <c r="V142" s="37"/>
      <c r="W142" s="170">
        <f t="shared" si="6"/>
        <v>0</v>
      </c>
      <c r="X142" s="170">
        <v>2.5999999999999998E-4</v>
      </c>
      <c r="Y142" s="170">
        <f t="shared" si="7"/>
        <v>0.20941907999999998</v>
      </c>
      <c r="Z142" s="170">
        <v>0</v>
      </c>
      <c r="AA142" s="171">
        <f t="shared" si="8"/>
        <v>0</v>
      </c>
      <c r="AR142" s="20" t="s">
        <v>156</v>
      </c>
      <c r="AT142" s="20" t="s">
        <v>152</v>
      </c>
      <c r="AU142" s="20" t="s">
        <v>101</v>
      </c>
      <c r="AY142" s="20" t="s">
        <v>151</v>
      </c>
      <c r="BE142" s="107">
        <f t="shared" si="9"/>
        <v>0</v>
      </c>
      <c r="BF142" s="107">
        <f t="shared" si="10"/>
        <v>0</v>
      </c>
      <c r="BG142" s="107">
        <f t="shared" si="11"/>
        <v>0</v>
      </c>
      <c r="BH142" s="107">
        <f t="shared" si="12"/>
        <v>0</v>
      </c>
      <c r="BI142" s="107">
        <f t="shared" si="13"/>
        <v>0</v>
      </c>
      <c r="BJ142" s="20" t="s">
        <v>85</v>
      </c>
      <c r="BK142" s="107">
        <f t="shared" si="14"/>
        <v>0</v>
      </c>
      <c r="BL142" s="20" t="s">
        <v>156</v>
      </c>
      <c r="BM142" s="20" t="s">
        <v>181</v>
      </c>
    </row>
    <row r="143" spans="2:65" s="1" customFormat="1" ht="31.5" customHeight="1">
      <c r="B143" s="36"/>
      <c r="C143" s="165" t="s">
        <v>182</v>
      </c>
      <c r="D143" s="165" t="s">
        <v>152</v>
      </c>
      <c r="E143" s="166" t="s">
        <v>183</v>
      </c>
      <c r="F143" s="252" t="s">
        <v>184</v>
      </c>
      <c r="G143" s="252"/>
      <c r="H143" s="252"/>
      <c r="I143" s="252"/>
      <c r="J143" s="167" t="s">
        <v>155</v>
      </c>
      <c r="K143" s="168">
        <v>783.52</v>
      </c>
      <c r="L143" s="253">
        <v>0</v>
      </c>
      <c r="M143" s="254"/>
      <c r="N143" s="255">
        <f t="shared" si="5"/>
        <v>0</v>
      </c>
      <c r="O143" s="255"/>
      <c r="P143" s="255"/>
      <c r="Q143" s="255"/>
      <c r="R143" s="38"/>
      <c r="T143" s="169" t="s">
        <v>22</v>
      </c>
      <c r="U143" s="45" t="s">
        <v>43</v>
      </c>
      <c r="V143" s="37"/>
      <c r="W143" s="170">
        <f t="shared" si="6"/>
        <v>0</v>
      </c>
      <c r="X143" s="170">
        <v>3.82E-3</v>
      </c>
      <c r="Y143" s="170">
        <f t="shared" si="7"/>
        <v>2.9930463999999999</v>
      </c>
      <c r="Z143" s="170">
        <v>0</v>
      </c>
      <c r="AA143" s="171">
        <f t="shared" si="8"/>
        <v>0</v>
      </c>
      <c r="AR143" s="20" t="s">
        <v>156</v>
      </c>
      <c r="AT143" s="20" t="s">
        <v>152</v>
      </c>
      <c r="AU143" s="20" t="s">
        <v>101</v>
      </c>
      <c r="AY143" s="20" t="s">
        <v>151</v>
      </c>
      <c r="BE143" s="107">
        <f t="shared" si="9"/>
        <v>0</v>
      </c>
      <c r="BF143" s="107">
        <f t="shared" si="10"/>
        <v>0</v>
      </c>
      <c r="BG143" s="107">
        <f t="shared" si="11"/>
        <v>0</v>
      </c>
      <c r="BH143" s="107">
        <f t="shared" si="12"/>
        <v>0</v>
      </c>
      <c r="BI143" s="107">
        <f t="shared" si="13"/>
        <v>0</v>
      </c>
      <c r="BJ143" s="20" t="s">
        <v>85</v>
      </c>
      <c r="BK143" s="107">
        <f t="shared" si="14"/>
        <v>0</v>
      </c>
      <c r="BL143" s="20" t="s">
        <v>156</v>
      </c>
      <c r="BM143" s="20" t="s">
        <v>185</v>
      </c>
    </row>
    <row r="144" spans="2:65" s="1" customFormat="1" ht="31.5" customHeight="1">
      <c r="B144" s="36"/>
      <c r="C144" s="165" t="s">
        <v>169</v>
      </c>
      <c r="D144" s="165" t="s">
        <v>152</v>
      </c>
      <c r="E144" s="166" t="s">
        <v>186</v>
      </c>
      <c r="F144" s="252" t="s">
        <v>187</v>
      </c>
      <c r="G144" s="252"/>
      <c r="H144" s="252"/>
      <c r="I144" s="252"/>
      <c r="J144" s="167" t="s">
        <v>155</v>
      </c>
      <c r="K144" s="168">
        <v>783.52</v>
      </c>
      <c r="L144" s="253">
        <v>0</v>
      </c>
      <c r="M144" s="254"/>
      <c r="N144" s="255">
        <f t="shared" si="5"/>
        <v>0</v>
      </c>
      <c r="O144" s="255"/>
      <c r="P144" s="255"/>
      <c r="Q144" s="255"/>
      <c r="R144" s="38"/>
      <c r="T144" s="169" t="s">
        <v>22</v>
      </c>
      <c r="U144" s="45" t="s">
        <v>43</v>
      </c>
      <c r="V144" s="37"/>
      <c r="W144" s="170">
        <f t="shared" si="6"/>
        <v>0</v>
      </c>
      <c r="X144" s="170">
        <v>8.2500000000000004E-3</v>
      </c>
      <c r="Y144" s="170">
        <f t="shared" si="7"/>
        <v>6.4640399999999998</v>
      </c>
      <c r="Z144" s="170">
        <v>0</v>
      </c>
      <c r="AA144" s="171">
        <f t="shared" si="8"/>
        <v>0</v>
      </c>
      <c r="AR144" s="20" t="s">
        <v>156</v>
      </c>
      <c r="AT144" s="20" t="s">
        <v>152</v>
      </c>
      <c r="AU144" s="20" t="s">
        <v>101</v>
      </c>
      <c r="AY144" s="20" t="s">
        <v>151</v>
      </c>
      <c r="BE144" s="107">
        <f t="shared" si="9"/>
        <v>0</v>
      </c>
      <c r="BF144" s="107">
        <f t="shared" si="10"/>
        <v>0</v>
      </c>
      <c r="BG144" s="107">
        <f t="shared" si="11"/>
        <v>0</v>
      </c>
      <c r="BH144" s="107">
        <f t="shared" si="12"/>
        <v>0</v>
      </c>
      <c r="BI144" s="107">
        <f t="shared" si="13"/>
        <v>0</v>
      </c>
      <c r="BJ144" s="20" t="s">
        <v>85</v>
      </c>
      <c r="BK144" s="107">
        <f t="shared" si="14"/>
        <v>0</v>
      </c>
      <c r="BL144" s="20" t="s">
        <v>156</v>
      </c>
      <c r="BM144" s="20" t="s">
        <v>188</v>
      </c>
    </row>
    <row r="145" spans="2:65" s="12" customFormat="1" ht="22.5" customHeight="1">
      <c r="B145" s="192"/>
      <c r="C145" s="193"/>
      <c r="D145" s="193"/>
      <c r="E145" s="194" t="s">
        <v>22</v>
      </c>
      <c r="F145" s="278" t="s">
        <v>189</v>
      </c>
      <c r="G145" s="279"/>
      <c r="H145" s="279"/>
      <c r="I145" s="279"/>
      <c r="J145" s="193"/>
      <c r="K145" s="195" t="s">
        <v>22</v>
      </c>
      <c r="L145" s="193"/>
      <c r="M145" s="193"/>
      <c r="N145" s="193"/>
      <c r="O145" s="193"/>
      <c r="P145" s="193"/>
      <c r="Q145" s="193"/>
      <c r="R145" s="196"/>
      <c r="T145" s="197"/>
      <c r="U145" s="193"/>
      <c r="V145" s="193"/>
      <c r="W145" s="193"/>
      <c r="X145" s="193"/>
      <c r="Y145" s="193"/>
      <c r="Z145" s="193"/>
      <c r="AA145" s="198"/>
      <c r="AT145" s="199" t="s">
        <v>162</v>
      </c>
      <c r="AU145" s="199" t="s">
        <v>101</v>
      </c>
      <c r="AV145" s="12" t="s">
        <v>85</v>
      </c>
      <c r="AW145" s="12" t="s">
        <v>35</v>
      </c>
      <c r="AX145" s="12" t="s">
        <v>78</v>
      </c>
      <c r="AY145" s="199" t="s">
        <v>151</v>
      </c>
    </row>
    <row r="146" spans="2:65" s="10" customFormat="1" ht="22.5" customHeight="1">
      <c r="B146" s="172"/>
      <c r="C146" s="173"/>
      <c r="D146" s="173"/>
      <c r="E146" s="174" t="s">
        <v>22</v>
      </c>
      <c r="F146" s="274" t="s">
        <v>190</v>
      </c>
      <c r="G146" s="275"/>
      <c r="H146" s="275"/>
      <c r="I146" s="275"/>
      <c r="J146" s="173"/>
      <c r="K146" s="175">
        <v>53</v>
      </c>
      <c r="L146" s="173"/>
      <c r="M146" s="173"/>
      <c r="N146" s="173"/>
      <c r="O146" s="173"/>
      <c r="P146" s="173"/>
      <c r="Q146" s="173"/>
      <c r="R146" s="176"/>
      <c r="T146" s="177"/>
      <c r="U146" s="173"/>
      <c r="V146" s="173"/>
      <c r="W146" s="173"/>
      <c r="X146" s="173"/>
      <c r="Y146" s="173"/>
      <c r="Z146" s="173"/>
      <c r="AA146" s="178"/>
      <c r="AT146" s="179" t="s">
        <v>162</v>
      </c>
      <c r="AU146" s="179" t="s">
        <v>101</v>
      </c>
      <c r="AV146" s="10" t="s">
        <v>101</v>
      </c>
      <c r="AW146" s="10" t="s">
        <v>35</v>
      </c>
      <c r="AX146" s="10" t="s">
        <v>78</v>
      </c>
      <c r="AY146" s="179" t="s">
        <v>151</v>
      </c>
    </row>
    <row r="147" spans="2:65" s="10" customFormat="1" ht="22.5" customHeight="1">
      <c r="B147" s="172"/>
      <c r="C147" s="173"/>
      <c r="D147" s="173"/>
      <c r="E147" s="174" t="s">
        <v>22</v>
      </c>
      <c r="F147" s="274" t="s">
        <v>191</v>
      </c>
      <c r="G147" s="275"/>
      <c r="H147" s="275"/>
      <c r="I147" s="275"/>
      <c r="J147" s="173"/>
      <c r="K147" s="175">
        <v>66</v>
      </c>
      <c r="L147" s="173"/>
      <c r="M147" s="173"/>
      <c r="N147" s="173"/>
      <c r="O147" s="173"/>
      <c r="P147" s="173"/>
      <c r="Q147" s="173"/>
      <c r="R147" s="176"/>
      <c r="T147" s="177"/>
      <c r="U147" s="173"/>
      <c r="V147" s="173"/>
      <c r="W147" s="173"/>
      <c r="X147" s="173"/>
      <c r="Y147" s="173"/>
      <c r="Z147" s="173"/>
      <c r="AA147" s="178"/>
      <c r="AT147" s="179" t="s">
        <v>162</v>
      </c>
      <c r="AU147" s="179" t="s">
        <v>101</v>
      </c>
      <c r="AV147" s="10" t="s">
        <v>101</v>
      </c>
      <c r="AW147" s="10" t="s">
        <v>35</v>
      </c>
      <c r="AX147" s="10" t="s">
        <v>78</v>
      </c>
      <c r="AY147" s="179" t="s">
        <v>151</v>
      </c>
    </row>
    <row r="148" spans="2:65" s="10" customFormat="1" ht="22.5" customHeight="1">
      <c r="B148" s="172"/>
      <c r="C148" s="173"/>
      <c r="D148" s="173"/>
      <c r="E148" s="174" t="s">
        <v>22</v>
      </c>
      <c r="F148" s="274" t="s">
        <v>192</v>
      </c>
      <c r="G148" s="275"/>
      <c r="H148" s="275"/>
      <c r="I148" s="275"/>
      <c r="J148" s="173"/>
      <c r="K148" s="175">
        <v>53</v>
      </c>
      <c r="L148" s="173"/>
      <c r="M148" s="173"/>
      <c r="N148" s="173"/>
      <c r="O148" s="173"/>
      <c r="P148" s="173"/>
      <c r="Q148" s="173"/>
      <c r="R148" s="176"/>
      <c r="T148" s="177"/>
      <c r="U148" s="173"/>
      <c r="V148" s="173"/>
      <c r="W148" s="173"/>
      <c r="X148" s="173"/>
      <c r="Y148" s="173"/>
      <c r="Z148" s="173"/>
      <c r="AA148" s="178"/>
      <c r="AT148" s="179" t="s">
        <v>162</v>
      </c>
      <c r="AU148" s="179" t="s">
        <v>101</v>
      </c>
      <c r="AV148" s="10" t="s">
        <v>101</v>
      </c>
      <c r="AW148" s="10" t="s">
        <v>35</v>
      </c>
      <c r="AX148" s="10" t="s">
        <v>78</v>
      </c>
      <c r="AY148" s="179" t="s">
        <v>151</v>
      </c>
    </row>
    <row r="149" spans="2:65" s="10" customFormat="1" ht="22.5" customHeight="1">
      <c r="B149" s="172"/>
      <c r="C149" s="173"/>
      <c r="D149" s="173"/>
      <c r="E149" s="174" t="s">
        <v>22</v>
      </c>
      <c r="F149" s="274" t="s">
        <v>193</v>
      </c>
      <c r="G149" s="275"/>
      <c r="H149" s="275"/>
      <c r="I149" s="275"/>
      <c r="J149" s="173"/>
      <c r="K149" s="175">
        <v>32.76</v>
      </c>
      <c r="L149" s="173"/>
      <c r="M149" s="173"/>
      <c r="N149" s="173"/>
      <c r="O149" s="173"/>
      <c r="P149" s="173"/>
      <c r="Q149" s="173"/>
      <c r="R149" s="176"/>
      <c r="T149" s="177"/>
      <c r="U149" s="173"/>
      <c r="V149" s="173"/>
      <c r="W149" s="173"/>
      <c r="X149" s="173"/>
      <c r="Y149" s="173"/>
      <c r="Z149" s="173"/>
      <c r="AA149" s="178"/>
      <c r="AT149" s="179" t="s">
        <v>162</v>
      </c>
      <c r="AU149" s="179" t="s">
        <v>101</v>
      </c>
      <c r="AV149" s="10" t="s">
        <v>101</v>
      </c>
      <c r="AW149" s="10" t="s">
        <v>35</v>
      </c>
      <c r="AX149" s="10" t="s">
        <v>78</v>
      </c>
      <c r="AY149" s="179" t="s">
        <v>151</v>
      </c>
    </row>
    <row r="150" spans="2:65" s="12" customFormat="1" ht="22.5" customHeight="1">
      <c r="B150" s="192"/>
      <c r="C150" s="193"/>
      <c r="D150" s="193"/>
      <c r="E150" s="194" t="s">
        <v>22</v>
      </c>
      <c r="F150" s="276" t="s">
        <v>194</v>
      </c>
      <c r="G150" s="277"/>
      <c r="H150" s="277"/>
      <c r="I150" s="277"/>
      <c r="J150" s="193"/>
      <c r="K150" s="195" t="s">
        <v>22</v>
      </c>
      <c r="L150" s="193"/>
      <c r="M150" s="193"/>
      <c r="N150" s="193"/>
      <c r="O150" s="193"/>
      <c r="P150" s="193"/>
      <c r="Q150" s="193"/>
      <c r="R150" s="196"/>
      <c r="T150" s="197"/>
      <c r="U150" s="193"/>
      <c r="V150" s="193"/>
      <c r="W150" s="193"/>
      <c r="X150" s="193"/>
      <c r="Y150" s="193"/>
      <c r="Z150" s="193"/>
      <c r="AA150" s="198"/>
      <c r="AT150" s="199" t="s">
        <v>162</v>
      </c>
      <c r="AU150" s="199" t="s">
        <v>101</v>
      </c>
      <c r="AV150" s="12" t="s">
        <v>85</v>
      </c>
      <c r="AW150" s="12" t="s">
        <v>35</v>
      </c>
      <c r="AX150" s="12" t="s">
        <v>78</v>
      </c>
      <c r="AY150" s="199" t="s">
        <v>151</v>
      </c>
    </row>
    <row r="151" spans="2:65" s="10" customFormat="1" ht="22.5" customHeight="1">
      <c r="B151" s="172"/>
      <c r="C151" s="173"/>
      <c r="D151" s="173"/>
      <c r="E151" s="174" t="s">
        <v>22</v>
      </c>
      <c r="F151" s="274" t="s">
        <v>195</v>
      </c>
      <c r="G151" s="275"/>
      <c r="H151" s="275"/>
      <c r="I151" s="275"/>
      <c r="J151" s="173"/>
      <c r="K151" s="175">
        <v>142</v>
      </c>
      <c r="L151" s="173"/>
      <c r="M151" s="173"/>
      <c r="N151" s="173"/>
      <c r="O151" s="173"/>
      <c r="P151" s="173"/>
      <c r="Q151" s="173"/>
      <c r="R151" s="176"/>
      <c r="T151" s="177"/>
      <c r="U151" s="173"/>
      <c r="V151" s="173"/>
      <c r="W151" s="173"/>
      <c r="X151" s="173"/>
      <c r="Y151" s="173"/>
      <c r="Z151" s="173"/>
      <c r="AA151" s="178"/>
      <c r="AT151" s="179" t="s">
        <v>162</v>
      </c>
      <c r="AU151" s="179" t="s">
        <v>101</v>
      </c>
      <c r="AV151" s="10" t="s">
        <v>101</v>
      </c>
      <c r="AW151" s="10" t="s">
        <v>35</v>
      </c>
      <c r="AX151" s="10" t="s">
        <v>78</v>
      </c>
      <c r="AY151" s="179" t="s">
        <v>151</v>
      </c>
    </row>
    <row r="152" spans="2:65" s="12" customFormat="1" ht="22.5" customHeight="1">
      <c r="B152" s="192"/>
      <c r="C152" s="193"/>
      <c r="D152" s="193"/>
      <c r="E152" s="194" t="s">
        <v>22</v>
      </c>
      <c r="F152" s="276" t="s">
        <v>196</v>
      </c>
      <c r="G152" s="277"/>
      <c r="H152" s="277"/>
      <c r="I152" s="277"/>
      <c r="J152" s="193"/>
      <c r="K152" s="195" t="s">
        <v>22</v>
      </c>
      <c r="L152" s="193"/>
      <c r="M152" s="193"/>
      <c r="N152" s="193"/>
      <c r="O152" s="193"/>
      <c r="P152" s="193"/>
      <c r="Q152" s="193"/>
      <c r="R152" s="196"/>
      <c r="T152" s="197"/>
      <c r="U152" s="193"/>
      <c r="V152" s="193"/>
      <c r="W152" s="193"/>
      <c r="X152" s="193"/>
      <c r="Y152" s="193"/>
      <c r="Z152" s="193"/>
      <c r="AA152" s="198"/>
      <c r="AT152" s="199" t="s">
        <v>162</v>
      </c>
      <c r="AU152" s="199" t="s">
        <v>101</v>
      </c>
      <c r="AV152" s="12" t="s">
        <v>85</v>
      </c>
      <c r="AW152" s="12" t="s">
        <v>35</v>
      </c>
      <c r="AX152" s="12" t="s">
        <v>78</v>
      </c>
      <c r="AY152" s="199" t="s">
        <v>151</v>
      </c>
    </row>
    <row r="153" spans="2:65" s="10" customFormat="1" ht="22.5" customHeight="1">
      <c r="B153" s="172"/>
      <c r="C153" s="173"/>
      <c r="D153" s="173"/>
      <c r="E153" s="174" t="s">
        <v>22</v>
      </c>
      <c r="F153" s="274" t="s">
        <v>197</v>
      </c>
      <c r="G153" s="275"/>
      <c r="H153" s="275"/>
      <c r="I153" s="275"/>
      <c r="J153" s="173"/>
      <c r="K153" s="175">
        <v>81</v>
      </c>
      <c r="L153" s="173"/>
      <c r="M153" s="173"/>
      <c r="N153" s="173"/>
      <c r="O153" s="173"/>
      <c r="P153" s="173"/>
      <c r="Q153" s="173"/>
      <c r="R153" s="176"/>
      <c r="T153" s="177"/>
      <c r="U153" s="173"/>
      <c r="V153" s="173"/>
      <c r="W153" s="173"/>
      <c r="X153" s="173"/>
      <c r="Y153" s="173"/>
      <c r="Z153" s="173"/>
      <c r="AA153" s="178"/>
      <c r="AT153" s="179" t="s">
        <v>162</v>
      </c>
      <c r="AU153" s="179" t="s">
        <v>101</v>
      </c>
      <c r="AV153" s="10" t="s">
        <v>101</v>
      </c>
      <c r="AW153" s="10" t="s">
        <v>35</v>
      </c>
      <c r="AX153" s="10" t="s">
        <v>78</v>
      </c>
      <c r="AY153" s="179" t="s">
        <v>151</v>
      </c>
    </row>
    <row r="154" spans="2:65" s="10" customFormat="1" ht="22.5" customHeight="1">
      <c r="B154" s="172"/>
      <c r="C154" s="173"/>
      <c r="D154" s="173"/>
      <c r="E154" s="174" t="s">
        <v>22</v>
      </c>
      <c r="F154" s="274" t="s">
        <v>198</v>
      </c>
      <c r="G154" s="275"/>
      <c r="H154" s="275"/>
      <c r="I154" s="275"/>
      <c r="J154" s="173"/>
      <c r="K154" s="175">
        <v>101</v>
      </c>
      <c r="L154" s="173"/>
      <c r="M154" s="173"/>
      <c r="N154" s="173"/>
      <c r="O154" s="173"/>
      <c r="P154" s="173"/>
      <c r="Q154" s="173"/>
      <c r="R154" s="176"/>
      <c r="T154" s="177"/>
      <c r="U154" s="173"/>
      <c r="V154" s="173"/>
      <c r="W154" s="173"/>
      <c r="X154" s="173"/>
      <c r="Y154" s="173"/>
      <c r="Z154" s="173"/>
      <c r="AA154" s="178"/>
      <c r="AT154" s="179" t="s">
        <v>162</v>
      </c>
      <c r="AU154" s="179" t="s">
        <v>101</v>
      </c>
      <c r="AV154" s="10" t="s">
        <v>101</v>
      </c>
      <c r="AW154" s="10" t="s">
        <v>35</v>
      </c>
      <c r="AX154" s="10" t="s">
        <v>78</v>
      </c>
      <c r="AY154" s="179" t="s">
        <v>151</v>
      </c>
    </row>
    <row r="155" spans="2:65" s="10" customFormat="1" ht="22.5" customHeight="1">
      <c r="B155" s="172"/>
      <c r="C155" s="173"/>
      <c r="D155" s="173"/>
      <c r="E155" s="174" t="s">
        <v>22</v>
      </c>
      <c r="F155" s="274" t="s">
        <v>199</v>
      </c>
      <c r="G155" s="275"/>
      <c r="H155" s="275"/>
      <c r="I155" s="275"/>
      <c r="J155" s="173"/>
      <c r="K155" s="175">
        <v>81</v>
      </c>
      <c r="L155" s="173"/>
      <c r="M155" s="173"/>
      <c r="N155" s="173"/>
      <c r="O155" s="173"/>
      <c r="P155" s="173"/>
      <c r="Q155" s="173"/>
      <c r="R155" s="176"/>
      <c r="T155" s="177"/>
      <c r="U155" s="173"/>
      <c r="V155" s="173"/>
      <c r="W155" s="173"/>
      <c r="X155" s="173"/>
      <c r="Y155" s="173"/>
      <c r="Z155" s="173"/>
      <c r="AA155" s="178"/>
      <c r="AT155" s="179" t="s">
        <v>162</v>
      </c>
      <c r="AU155" s="179" t="s">
        <v>101</v>
      </c>
      <c r="AV155" s="10" t="s">
        <v>101</v>
      </c>
      <c r="AW155" s="10" t="s">
        <v>35</v>
      </c>
      <c r="AX155" s="10" t="s">
        <v>78</v>
      </c>
      <c r="AY155" s="179" t="s">
        <v>151</v>
      </c>
    </row>
    <row r="156" spans="2:65" s="10" customFormat="1" ht="22.5" customHeight="1">
      <c r="B156" s="172"/>
      <c r="C156" s="173"/>
      <c r="D156" s="173"/>
      <c r="E156" s="174" t="s">
        <v>22</v>
      </c>
      <c r="F156" s="274" t="s">
        <v>193</v>
      </c>
      <c r="G156" s="275"/>
      <c r="H156" s="275"/>
      <c r="I156" s="275"/>
      <c r="J156" s="173"/>
      <c r="K156" s="175">
        <v>32.76</v>
      </c>
      <c r="L156" s="173"/>
      <c r="M156" s="173"/>
      <c r="N156" s="173"/>
      <c r="O156" s="173"/>
      <c r="P156" s="173"/>
      <c r="Q156" s="173"/>
      <c r="R156" s="176"/>
      <c r="T156" s="177"/>
      <c r="U156" s="173"/>
      <c r="V156" s="173"/>
      <c r="W156" s="173"/>
      <c r="X156" s="173"/>
      <c r="Y156" s="173"/>
      <c r="Z156" s="173"/>
      <c r="AA156" s="178"/>
      <c r="AT156" s="179" t="s">
        <v>162</v>
      </c>
      <c r="AU156" s="179" t="s">
        <v>101</v>
      </c>
      <c r="AV156" s="10" t="s">
        <v>101</v>
      </c>
      <c r="AW156" s="10" t="s">
        <v>35</v>
      </c>
      <c r="AX156" s="10" t="s">
        <v>78</v>
      </c>
      <c r="AY156" s="179" t="s">
        <v>151</v>
      </c>
    </row>
    <row r="157" spans="2:65" s="12" customFormat="1" ht="22.5" customHeight="1">
      <c r="B157" s="192"/>
      <c r="C157" s="193"/>
      <c r="D157" s="193"/>
      <c r="E157" s="194" t="s">
        <v>22</v>
      </c>
      <c r="F157" s="276" t="s">
        <v>200</v>
      </c>
      <c r="G157" s="277"/>
      <c r="H157" s="277"/>
      <c r="I157" s="277"/>
      <c r="J157" s="193"/>
      <c r="K157" s="195" t="s">
        <v>22</v>
      </c>
      <c r="L157" s="193"/>
      <c r="M157" s="193"/>
      <c r="N157" s="193"/>
      <c r="O157" s="193"/>
      <c r="P157" s="193"/>
      <c r="Q157" s="193"/>
      <c r="R157" s="196"/>
      <c r="T157" s="197"/>
      <c r="U157" s="193"/>
      <c r="V157" s="193"/>
      <c r="W157" s="193"/>
      <c r="X157" s="193"/>
      <c r="Y157" s="193"/>
      <c r="Z157" s="193"/>
      <c r="AA157" s="198"/>
      <c r="AT157" s="199" t="s">
        <v>162</v>
      </c>
      <c r="AU157" s="199" t="s">
        <v>101</v>
      </c>
      <c r="AV157" s="12" t="s">
        <v>85</v>
      </c>
      <c r="AW157" s="12" t="s">
        <v>35</v>
      </c>
      <c r="AX157" s="12" t="s">
        <v>78</v>
      </c>
      <c r="AY157" s="199" t="s">
        <v>151</v>
      </c>
    </row>
    <row r="158" spans="2:65" s="10" customFormat="1" ht="22.5" customHeight="1">
      <c r="B158" s="172"/>
      <c r="C158" s="173"/>
      <c r="D158" s="173"/>
      <c r="E158" s="174" t="s">
        <v>22</v>
      </c>
      <c r="F158" s="274" t="s">
        <v>201</v>
      </c>
      <c r="G158" s="275"/>
      <c r="H158" s="275"/>
      <c r="I158" s="275"/>
      <c r="J158" s="173"/>
      <c r="K158" s="175">
        <v>141</v>
      </c>
      <c r="L158" s="173"/>
      <c r="M158" s="173"/>
      <c r="N158" s="173"/>
      <c r="O158" s="173"/>
      <c r="P158" s="173"/>
      <c r="Q158" s="173"/>
      <c r="R158" s="176"/>
      <c r="T158" s="177"/>
      <c r="U158" s="173"/>
      <c r="V158" s="173"/>
      <c r="W158" s="173"/>
      <c r="X158" s="173"/>
      <c r="Y158" s="173"/>
      <c r="Z158" s="173"/>
      <c r="AA158" s="178"/>
      <c r="AT158" s="179" t="s">
        <v>162</v>
      </c>
      <c r="AU158" s="179" t="s">
        <v>101</v>
      </c>
      <c r="AV158" s="10" t="s">
        <v>101</v>
      </c>
      <c r="AW158" s="10" t="s">
        <v>35</v>
      </c>
      <c r="AX158" s="10" t="s">
        <v>78</v>
      </c>
      <c r="AY158" s="179" t="s">
        <v>151</v>
      </c>
    </row>
    <row r="159" spans="2:65" s="11" customFormat="1" ht="22.5" customHeight="1">
      <c r="B159" s="180"/>
      <c r="C159" s="181"/>
      <c r="D159" s="181"/>
      <c r="E159" s="182" t="s">
        <v>22</v>
      </c>
      <c r="F159" s="270" t="s">
        <v>164</v>
      </c>
      <c r="G159" s="271"/>
      <c r="H159" s="271"/>
      <c r="I159" s="271"/>
      <c r="J159" s="181"/>
      <c r="K159" s="183">
        <v>783.52</v>
      </c>
      <c r="L159" s="181"/>
      <c r="M159" s="181"/>
      <c r="N159" s="181"/>
      <c r="O159" s="181"/>
      <c r="P159" s="181"/>
      <c r="Q159" s="181"/>
      <c r="R159" s="184"/>
      <c r="T159" s="185"/>
      <c r="U159" s="181"/>
      <c r="V159" s="181"/>
      <c r="W159" s="181"/>
      <c r="X159" s="181"/>
      <c r="Y159" s="181"/>
      <c r="Z159" s="181"/>
      <c r="AA159" s="186"/>
      <c r="AT159" s="187" t="s">
        <v>162</v>
      </c>
      <c r="AU159" s="187" t="s">
        <v>101</v>
      </c>
      <c r="AV159" s="11" t="s">
        <v>156</v>
      </c>
      <c r="AW159" s="11" t="s">
        <v>35</v>
      </c>
      <c r="AX159" s="11" t="s">
        <v>85</v>
      </c>
      <c r="AY159" s="187" t="s">
        <v>151</v>
      </c>
    </row>
    <row r="160" spans="2:65" s="1" customFormat="1" ht="31.5" customHeight="1">
      <c r="B160" s="36"/>
      <c r="C160" s="188" t="s">
        <v>202</v>
      </c>
      <c r="D160" s="188" t="s">
        <v>166</v>
      </c>
      <c r="E160" s="189" t="s">
        <v>167</v>
      </c>
      <c r="F160" s="266" t="s">
        <v>168</v>
      </c>
      <c r="G160" s="266"/>
      <c r="H160" s="266"/>
      <c r="I160" s="266"/>
      <c r="J160" s="190" t="s">
        <v>155</v>
      </c>
      <c r="K160" s="191">
        <v>799.19</v>
      </c>
      <c r="L160" s="267">
        <v>0</v>
      </c>
      <c r="M160" s="268"/>
      <c r="N160" s="269">
        <f>ROUND(L160*K160,2)</f>
        <v>0</v>
      </c>
      <c r="O160" s="255"/>
      <c r="P160" s="255"/>
      <c r="Q160" s="255"/>
      <c r="R160" s="38"/>
      <c r="T160" s="169" t="s">
        <v>22</v>
      </c>
      <c r="U160" s="45" t="s">
        <v>43</v>
      </c>
      <c r="V160" s="37"/>
      <c r="W160" s="170">
        <f>V160*K160</f>
        <v>0</v>
      </c>
      <c r="X160" s="170">
        <v>8.4999999999999995E-4</v>
      </c>
      <c r="Y160" s="170">
        <f>X160*K160</f>
        <v>0.67931149999999996</v>
      </c>
      <c r="Z160" s="170">
        <v>0</v>
      </c>
      <c r="AA160" s="171">
        <f>Z160*K160</f>
        <v>0</v>
      </c>
      <c r="AR160" s="20" t="s">
        <v>169</v>
      </c>
      <c r="AT160" s="20" t="s">
        <v>166</v>
      </c>
      <c r="AU160" s="20" t="s">
        <v>101</v>
      </c>
      <c r="AY160" s="20" t="s">
        <v>151</v>
      </c>
      <c r="BE160" s="107">
        <f>IF(U160="základní",N160,0)</f>
        <v>0</v>
      </c>
      <c r="BF160" s="107">
        <f>IF(U160="snížená",N160,0)</f>
        <v>0</v>
      </c>
      <c r="BG160" s="107">
        <f>IF(U160="zákl. přenesená",N160,0)</f>
        <v>0</v>
      </c>
      <c r="BH160" s="107">
        <f>IF(U160="sníž. přenesená",N160,0)</f>
        <v>0</v>
      </c>
      <c r="BI160" s="107">
        <f>IF(U160="nulová",N160,0)</f>
        <v>0</v>
      </c>
      <c r="BJ160" s="20" t="s">
        <v>85</v>
      </c>
      <c r="BK160" s="107">
        <f>ROUND(L160*K160,2)</f>
        <v>0</v>
      </c>
      <c r="BL160" s="20" t="s">
        <v>156</v>
      </c>
      <c r="BM160" s="20" t="s">
        <v>203</v>
      </c>
    </row>
    <row r="161" spans="2:65" s="1" customFormat="1" ht="31.5" customHeight="1">
      <c r="B161" s="36"/>
      <c r="C161" s="165" t="s">
        <v>204</v>
      </c>
      <c r="D161" s="165" t="s">
        <v>152</v>
      </c>
      <c r="E161" s="166" t="s">
        <v>205</v>
      </c>
      <c r="F161" s="252" t="s">
        <v>206</v>
      </c>
      <c r="G161" s="252"/>
      <c r="H161" s="252"/>
      <c r="I161" s="252"/>
      <c r="J161" s="167" t="s">
        <v>207</v>
      </c>
      <c r="K161" s="168">
        <v>145.928</v>
      </c>
      <c r="L161" s="253">
        <v>0</v>
      </c>
      <c r="M161" s="254"/>
      <c r="N161" s="255">
        <f>ROUND(L161*K161,2)</f>
        <v>0</v>
      </c>
      <c r="O161" s="255"/>
      <c r="P161" s="255"/>
      <c r="Q161" s="255"/>
      <c r="R161" s="38"/>
      <c r="T161" s="169" t="s">
        <v>22</v>
      </c>
      <c r="U161" s="45" t="s">
        <v>43</v>
      </c>
      <c r="V161" s="37"/>
      <c r="W161" s="170">
        <f>V161*K161</f>
        <v>0</v>
      </c>
      <c r="X161" s="170">
        <v>6.0000000000000002E-5</v>
      </c>
      <c r="Y161" s="170">
        <f>X161*K161</f>
        <v>8.7556800000000001E-3</v>
      </c>
      <c r="Z161" s="170">
        <v>0</v>
      </c>
      <c r="AA161" s="171">
        <f>Z161*K161</f>
        <v>0</v>
      </c>
      <c r="AR161" s="20" t="s">
        <v>156</v>
      </c>
      <c r="AT161" s="20" t="s">
        <v>152</v>
      </c>
      <c r="AU161" s="20" t="s">
        <v>101</v>
      </c>
      <c r="AY161" s="20" t="s">
        <v>151</v>
      </c>
      <c r="BE161" s="107">
        <f>IF(U161="základní",N161,0)</f>
        <v>0</v>
      </c>
      <c r="BF161" s="107">
        <f>IF(U161="snížená",N161,0)</f>
        <v>0</v>
      </c>
      <c r="BG161" s="107">
        <f>IF(U161="zákl. přenesená",N161,0)</f>
        <v>0</v>
      </c>
      <c r="BH161" s="107">
        <f>IF(U161="sníž. přenesená",N161,0)</f>
        <v>0</v>
      </c>
      <c r="BI161" s="107">
        <f>IF(U161="nulová",N161,0)</f>
        <v>0</v>
      </c>
      <c r="BJ161" s="20" t="s">
        <v>85</v>
      </c>
      <c r="BK161" s="107">
        <f>ROUND(L161*K161,2)</f>
        <v>0</v>
      </c>
      <c r="BL161" s="20" t="s">
        <v>156</v>
      </c>
      <c r="BM161" s="20" t="s">
        <v>208</v>
      </c>
    </row>
    <row r="162" spans="2:65" s="12" customFormat="1" ht="22.5" customHeight="1">
      <c r="B162" s="192"/>
      <c r="C162" s="193"/>
      <c r="D162" s="193"/>
      <c r="E162" s="194" t="s">
        <v>22</v>
      </c>
      <c r="F162" s="278" t="s">
        <v>189</v>
      </c>
      <c r="G162" s="279"/>
      <c r="H162" s="279"/>
      <c r="I162" s="279"/>
      <c r="J162" s="193"/>
      <c r="K162" s="195" t="s">
        <v>22</v>
      </c>
      <c r="L162" s="193"/>
      <c r="M162" s="193"/>
      <c r="N162" s="193"/>
      <c r="O162" s="193"/>
      <c r="P162" s="193"/>
      <c r="Q162" s="193"/>
      <c r="R162" s="196"/>
      <c r="T162" s="197"/>
      <c r="U162" s="193"/>
      <c r="V162" s="193"/>
      <c r="W162" s="193"/>
      <c r="X162" s="193"/>
      <c r="Y162" s="193"/>
      <c r="Z162" s="193"/>
      <c r="AA162" s="198"/>
      <c r="AT162" s="199" t="s">
        <v>162</v>
      </c>
      <c r="AU162" s="199" t="s">
        <v>101</v>
      </c>
      <c r="AV162" s="12" t="s">
        <v>85</v>
      </c>
      <c r="AW162" s="12" t="s">
        <v>35</v>
      </c>
      <c r="AX162" s="12" t="s">
        <v>78</v>
      </c>
      <c r="AY162" s="199" t="s">
        <v>151</v>
      </c>
    </row>
    <row r="163" spans="2:65" s="10" customFormat="1" ht="22.5" customHeight="1">
      <c r="B163" s="172"/>
      <c r="C163" s="173"/>
      <c r="D163" s="173"/>
      <c r="E163" s="174" t="s">
        <v>22</v>
      </c>
      <c r="F163" s="274" t="s">
        <v>209</v>
      </c>
      <c r="G163" s="275"/>
      <c r="H163" s="275"/>
      <c r="I163" s="275"/>
      <c r="J163" s="173"/>
      <c r="K163" s="175">
        <v>20.690999999999999</v>
      </c>
      <c r="L163" s="173"/>
      <c r="M163" s="173"/>
      <c r="N163" s="173"/>
      <c r="O163" s="173"/>
      <c r="P163" s="173"/>
      <c r="Q163" s="173"/>
      <c r="R163" s="176"/>
      <c r="T163" s="177"/>
      <c r="U163" s="173"/>
      <c r="V163" s="173"/>
      <c r="W163" s="173"/>
      <c r="X163" s="173"/>
      <c r="Y163" s="173"/>
      <c r="Z163" s="173"/>
      <c r="AA163" s="178"/>
      <c r="AT163" s="179" t="s">
        <v>162</v>
      </c>
      <c r="AU163" s="179" t="s">
        <v>101</v>
      </c>
      <c r="AV163" s="10" t="s">
        <v>101</v>
      </c>
      <c r="AW163" s="10" t="s">
        <v>35</v>
      </c>
      <c r="AX163" s="10" t="s">
        <v>78</v>
      </c>
      <c r="AY163" s="179" t="s">
        <v>151</v>
      </c>
    </row>
    <row r="164" spans="2:65" s="10" customFormat="1" ht="22.5" customHeight="1">
      <c r="B164" s="172"/>
      <c r="C164" s="173"/>
      <c r="D164" s="173"/>
      <c r="E164" s="174" t="s">
        <v>22</v>
      </c>
      <c r="F164" s="274" t="s">
        <v>210</v>
      </c>
      <c r="G164" s="275"/>
      <c r="H164" s="275"/>
      <c r="I164" s="275"/>
      <c r="J164" s="173"/>
      <c r="K164" s="175">
        <v>28.582000000000001</v>
      </c>
      <c r="L164" s="173"/>
      <c r="M164" s="173"/>
      <c r="N164" s="173"/>
      <c r="O164" s="173"/>
      <c r="P164" s="173"/>
      <c r="Q164" s="173"/>
      <c r="R164" s="176"/>
      <c r="T164" s="177"/>
      <c r="U164" s="173"/>
      <c r="V164" s="173"/>
      <c r="W164" s="173"/>
      <c r="X164" s="173"/>
      <c r="Y164" s="173"/>
      <c r="Z164" s="173"/>
      <c r="AA164" s="178"/>
      <c r="AT164" s="179" t="s">
        <v>162</v>
      </c>
      <c r="AU164" s="179" t="s">
        <v>101</v>
      </c>
      <c r="AV164" s="10" t="s">
        <v>101</v>
      </c>
      <c r="AW164" s="10" t="s">
        <v>35</v>
      </c>
      <c r="AX164" s="10" t="s">
        <v>78</v>
      </c>
      <c r="AY164" s="179" t="s">
        <v>151</v>
      </c>
    </row>
    <row r="165" spans="2:65" s="10" customFormat="1" ht="22.5" customHeight="1">
      <c r="B165" s="172"/>
      <c r="C165" s="173"/>
      <c r="D165" s="173"/>
      <c r="E165" s="174" t="s">
        <v>22</v>
      </c>
      <c r="F165" s="274" t="s">
        <v>209</v>
      </c>
      <c r="G165" s="275"/>
      <c r="H165" s="275"/>
      <c r="I165" s="275"/>
      <c r="J165" s="173"/>
      <c r="K165" s="175">
        <v>20.690999999999999</v>
      </c>
      <c r="L165" s="173"/>
      <c r="M165" s="173"/>
      <c r="N165" s="173"/>
      <c r="O165" s="173"/>
      <c r="P165" s="173"/>
      <c r="Q165" s="173"/>
      <c r="R165" s="176"/>
      <c r="T165" s="177"/>
      <c r="U165" s="173"/>
      <c r="V165" s="173"/>
      <c r="W165" s="173"/>
      <c r="X165" s="173"/>
      <c r="Y165" s="173"/>
      <c r="Z165" s="173"/>
      <c r="AA165" s="178"/>
      <c r="AT165" s="179" t="s">
        <v>162</v>
      </c>
      <c r="AU165" s="179" t="s">
        <v>101</v>
      </c>
      <c r="AV165" s="10" t="s">
        <v>101</v>
      </c>
      <c r="AW165" s="10" t="s">
        <v>35</v>
      </c>
      <c r="AX165" s="10" t="s">
        <v>78</v>
      </c>
      <c r="AY165" s="179" t="s">
        <v>151</v>
      </c>
    </row>
    <row r="166" spans="2:65" s="12" customFormat="1" ht="22.5" customHeight="1">
      <c r="B166" s="192"/>
      <c r="C166" s="193"/>
      <c r="D166" s="193"/>
      <c r="E166" s="194" t="s">
        <v>22</v>
      </c>
      <c r="F166" s="276" t="s">
        <v>196</v>
      </c>
      <c r="G166" s="277"/>
      <c r="H166" s="277"/>
      <c r="I166" s="277"/>
      <c r="J166" s="193"/>
      <c r="K166" s="195" t="s">
        <v>22</v>
      </c>
      <c r="L166" s="193"/>
      <c r="M166" s="193"/>
      <c r="N166" s="193"/>
      <c r="O166" s="193"/>
      <c r="P166" s="193"/>
      <c r="Q166" s="193"/>
      <c r="R166" s="196"/>
      <c r="T166" s="197"/>
      <c r="U166" s="193"/>
      <c r="V166" s="193"/>
      <c r="W166" s="193"/>
      <c r="X166" s="193"/>
      <c r="Y166" s="193"/>
      <c r="Z166" s="193"/>
      <c r="AA166" s="198"/>
      <c r="AT166" s="199" t="s">
        <v>162</v>
      </c>
      <c r="AU166" s="199" t="s">
        <v>101</v>
      </c>
      <c r="AV166" s="12" t="s">
        <v>85</v>
      </c>
      <c r="AW166" s="12" t="s">
        <v>35</v>
      </c>
      <c r="AX166" s="12" t="s">
        <v>78</v>
      </c>
      <c r="AY166" s="199" t="s">
        <v>151</v>
      </c>
    </row>
    <row r="167" spans="2:65" s="10" customFormat="1" ht="22.5" customHeight="1">
      <c r="B167" s="172"/>
      <c r="C167" s="173"/>
      <c r="D167" s="173"/>
      <c r="E167" s="174" t="s">
        <v>22</v>
      </c>
      <c r="F167" s="274" t="s">
        <v>211</v>
      </c>
      <c r="G167" s="275"/>
      <c r="H167" s="275"/>
      <c r="I167" s="275"/>
      <c r="J167" s="173"/>
      <c r="K167" s="175">
        <v>22.190999999999999</v>
      </c>
      <c r="L167" s="173"/>
      <c r="M167" s="173"/>
      <c r="N167" s="173"/>
      <c r="O167" s="173"/>
      <c r="P167" s="173"/>
      <c r="Q167" s="173"/>
      <c r="R167" s="176"/>
      <c r="T167" s="177"/>
      <c r="U167" s="173"/>
      <c r="V167" s="173"/>
      <c r="W167" s="173"/>
      <c r="X167" s="173"/>
      <c r="Y167" s="173"/>
      <c r="Z167" s="173"/>
      <c r="AA167" s="178"/>
      <c r="AT167" s="179" t="s">
        <v>162</v>
      </c>
      <c r="AU167" s="179" t="s">
        <v>101</v>
      </c>
      <c r="AV167" s="10" t="s">
        <v>101</v>
      </c>
      <c r="AW167" s="10" t="s">
        <v>35</v>
      </c>
      <c r="AX167" s="10" t="s">
        <v>78</v>
      </c>
      <c r="AY167" s="179" t="s">
        <v>151</v>
      </c>
    </row>
    <row r="168" spans="2:65" s="10" customFormat="1" ht="22.5" customHeight="1">
      <c r="B168" s="172"/>
      <c r="C168" s="173"/>
      <c r="D168" s="173"/>
      <c r="E168" s="174" t="s">
        <v>22</v>
      </c>
      <c r="F168" s="274" t="s">
        <v>212</v>
      </c>
      <c r="G168" s="275"/>
      <c r="H168" s="275"/>
      <c r="I168" s="275"/>
      <c r="J168" s="173"/>
      <c r="K168" s="175">
        <v>31.582000000000001</v>
      </c>
      <c r="L168" s="173"/>
      <c r="M168" s="173"/>
      <c r="N168" s="173"/>
      <c r="O168" s="173"/>
      <c r="P168" s="173"/>
      <c r="Q168" s="173"/>
      <c r="R168" s="176"/>
      <c r="T168" s="177"/>
      <c r="U168" s="173"/>
      <c r="V168" s="173"/>
      <c r="W168" s="173"/>
      <c r="X168" s="173"/>
      <c r="Y168" s="173"/>
      <c r="Z168" s="173"/>
      <c r="AA168" s="178"/>
      <c r="AT168" s="179" t="s">
        <v>162</v>
      </c>
      <c r="AU168" s="179" t="s">
        <v>101</v>
      </c>
      <c r="AV168" s="10" t="s">
        <v>101</v>
      </c>
      <c r="AW168" s="10" t="s">
        <v>35</v>
      </c>
      <c r="AX168" s="10" t="s">
        <v>78</v>
      </c>
      <c r="AY168" s="179" t="s">
        <v>151</v>
      </c>
    </row>
    <row r="169" spans="2:65" s="10" customFormat="1" ht="22.5" customHeight="1">
      <c r="B169" s="172"/>
      <c r="C169" s="173"/>
      <c r="D169" s="173"/>
      <c r="E169" s="174" t="s">
        <v>22</v>
      </c>
      <c r="F169" s="274" t="s">
        <v>211</v>
      </c>
      <c r="G169" s="275"/>
      <c r="H169" s="275"/>
      <c r="I169" s="275"/>
      <c r="J169" s="173"/>
      <c r="K169" s="175">
        <v>22.190999999999999</v>
      </c>
      <c r="L169" s="173"/>
      <c r="M169" s="173"/>
      <c r="N169" s="173"/>
      <c r="O169" s="173"/>
      <c r="P169" s="173"/>
      <c r="Q169" s="173"/>
      <c r="R169" s="176"/>
      <c r="T169" s="177"/>
      <c r="U169" s="173"/>
      <c r="V169" s="173"/>
      <c r="W169" s="173"/>
      <c r="X169" s="173"/>
      <c r="Y169" s="173"/>
      <c r="Z169" s="173"/>
      <c r="AA169" s="178"/>
      <c r="AT169" s="179" t="s">
        <v>162</v>
      </c>
      <c r="AU169" s="179" t="s">
        <v>101</v>
      </c>
      <c r="AV169" s="10" t="s">
        <v>101</v>
      </c>
      <c r="AW169" s="10" t="s">
        <v>35</v>
      </c>
      <c r="AX169" s="10" t="s">
        <v>78</v>
      </c>
      <c r="AY169" s="179" t="s">
        <v>151</v>
      </c>
    </row>
    <row r="170" spans="2:65" s="11" customFormat="1" ht="22.5" customHeight="1">
      <c r="B170" s="180"/>
      <c r="C170" s="181"/>
      <c r="D170" s="181"/>
      <c r="E170" s="182" t="s">
        <v>22</v>
      </c>
      <c r="F170" s="270" t="s">
        <v>164</v>
      </c>
      <c r="G170" s="271"/>
      <c r="H170" s="271"/>
      <c r="I170" s="271"/>
      <c r="J170" s="181"/>
      <c r="K170" s="183">
        <v>145.928</v>
      </c>
      <c r="L170" s="181"/>
      <c r="M170" s="181"/>
      <c r="N170" s="181"/>
      <c r="O170" s="181"/>
      <c r="P170" s="181"/>
      <c r="Q170" s="181"/>
      <c r="R170" s="184"/>
      <c r="T170" s="185"/>
      <c r="U170" s="181"/>
      <c r="V170" s="181"/>
      <c r="W170" s="181"/>
      <c r="X170" s="181"/>
      <c r="Y170" s="181"/>
      <c r="Z170" s="181"/>
      <c r="AA170" s="186"/>
      <c r="AT170" s="187" t="s">
        <v>162</v>
      </c>
      <c r="AU170" s="187" t="s">
        <v>101</v>
      </c>
      <c r="AV170" s="11" t="s">
        <v>156</v>
      </c>
      <c r="AW170" s="11" t="s">
        <v>35</v>
      </c>
      <c r="AX170" s="11" t="s">
        <v>85</v>
      </c>
      <c r="AY170" s="187" t="s">
        <v>151</v>
      </c>
    </row>
    <row r="171" spans="2:65" s="1" customFormat="1" ht="31.5" customHeight="1">
      <c r="B171" s="36"/>
      <c r="C171" s="188" t="s">
        <v>213</v>
      </c>
      <c r="D171" s="188" t="s">
        <v>166</v>
      </c>
      <c r="E171" s="189" t="s">
        <v>214</v>
      </c>
      <c r="F171" s="266" t="s">
        <v>215</v>
      </c>
      <c r="G171" s="266"/>
      <c r="H171" s="266"/>
      <c r="I171" s="266"/>
      <c r="J171" s="190" t="s">
        <v>207</v>
      </c>
      <c r="K171" s="191">
        <v>153.22399999999999</v>
      </c>
      <c r="L171" s="267">
        <v>0</v>
      </c>
      <c r="M171" s="268"/>
      <c r="N171" s="269">
        <f>ROUND(L171*K171,2)</f>
        <v>0</v>
      </c>
      <c r="O171" s="255"/>
      <c r="P171" s="255"/>
      <c r="Q171" s="255"/>
      <c r="R171" s="38"/>
      <c r="T171" s="169" t="s">
        <v>22</v>
      </c>
      <c r="U171" s="45" t="s">
        <v>43</v>
      </c>
      <c r="V171" s="37"/>
      <c r="W171" s="170">
        <f>V171*K171</f>
        <v>0</v>
      </c>
      <c r="X171" s="170">
        <v>2.2000000000000001E-4</v>
      </c>
      <c r="Y171" s="170">
        <f>X171*K171</f>
        <v>3.3709280000000001E-2</v>
      </c>
      <c r="Z171" s="170">
        <v>0</v>
      </c>
      <c r="AA171" s="171">
        <f>Z171*K171</f>
        <v>0</v>
      </c>
      <c r="AR171" s="20" t="s">
        <v>169</v>
      </c>
      <c r="AT171" s="20" t="s">
        <v>166</v>
      </c>
      <c r="AU171" s="20" t="s">
        <v>101</v>
      </c>
      <c r="AY171" s="20" t="s">
        <v>151</v>
      </c>
      <c r="BE171" s="107">
        <f>IF(U171="základní",N171,0)</f>
        <v>0</v>
      </c>
      <c r="BF171" s="107">
        <f>IF(U171="snížená",N171,0)</f>
        <v>0</v>
      </c>
      <c r="BG171" s="107">
        <f>IF(U171="zákl. přenesená",N171,0)</f>
        <v>0</v>
      </c>
      <c r="BH171" s="107">
        <f>IF(U171="sníž. přenesená",N171,0)</f>
        <v>0</v>
      </c>
      <c r="BI171" s="107">
        <f>IF(U171="nulová",N171,0)</f>
        <v>0</v>
      </c>
      <c r="BJ171" s="20" t="s">
        <v>85</v>
      </c>
      <c r="BK171" s="107">
        <f>ROUND(L171*K171,2)</f>
        <v>0</v>
      </c>
      <c r="BL171" s="20" t="s">
        <v>156</v>
      </c>
      <c r="BM171" s="20" t="s">
        <v>216</v>
      </c>
    </row>
    <row r="172" spans="2:65" s="1" customFormat="1" ht="22.5" customHeight="1">
      <c r="B172" s="36"/>
      <c r="C172" s="165" t="s">
        <v>217</v>
      </c>
      <c r="D172" s="165" t="s">
        <v>152</v>
      </c>
      <c r="E172" s="166" t="s">
        <v>218</v>
      </c>
      <c r="F172" s="252" t="s">
        <v>219</v>
      </c>
      <c r="G172" s="252"/>
      <c r="H172" s="252"/>
      <c r="I172" s="252"/>
      <c r="J172" s="167" t="s">
        <v>207</v>
      </c>
      <c r="K172" s="168">
        <v>82.763999999999996</v>
      </c>
      <c r="L172" s="253">
        <v>0</v>
      </c>
      <c r="M172" s="254"/>
      <c r="N172" s="255">
        <f>ROUND(L172*K172,2)</f>
        <v>0</v>
      </c>
      <c r="O172" s="255"/>
      <c r="P172" s="255"/>
      <c r="Q172" s="255"/>
      <c r="R172" s="38"/>
      <c r="T172" s="169" t="s">
        <v>22</v>
      </c>
      <c r="U172" s="45" t="s">
        <v>43</v>
      </c>
      <c r="V172" s="37"/>
      <c r="W172" s="170">
        <f>V172*K172</f>
        <v>0</v>
      </c>
      <c r="X172" s="170">
        <v>2.5000000000000001E-4</v>
      </c>
      <c r="Y172" s="170">
        <f>X172*K172</f>
        <v>2.0691000000000001E-2</v>
      </c>
      <c r="Z172" s="170">
        <v>0</v>
      </c>
      <c r="AA172" s="171">
        <f>Z172*K172</f>
        <v>0</v>
      </c>
      <c r="AR172" s="20" t="s">
        <v>156</v>
      </c>
      <c r="AT172" s="20" t="s">
        <v>152</v>
      </c>
      <c r="AU172" s="20" t="s">
        <v>101</v>
      </c>
      <c r="AY172" s="20" t="s">
        <v>151</v>
      </c>
      <c r="BE172" s="107">
        <f>IF(U172="základní",N172,0)</f>
        <v>0</v>
      </c>
      <c r="BF172" s="107">
        <f>IF(U172="snížená",N172,0)</f>
        <v>0</v>
      </c>
      <c r="BG172" s="107">
        <f>IF(U172="zákl. přenesená",N172,0)</f>
        <v>0</v>
      </c>
      <c r="BH172" s="107">
        <f>IF(U172="sníž. přenesená",N172,0)</f>
        <v>0</v>
      </c>
      <c r="BI172" s="107">
        <f>IF(U172="nulová",N172,0)</f>
        <v>0</v>
      </c>
      <c r="BJ172" s="20" t="s">
        <v>85</v>
      </c>
      <c r="BK172" s="107">
        <f>ROUND(L172*K172,2)</f>
        <v>0</v>
      </c>
      <c r="BL172" s="20" t="s">
        <v>156</v>
      </c>
      <c r="BM172" s="20" t="s">
        <v>220</v>
      </c>
    </row>
    <row r="173" spans="2:65" s="12" customFormat="1" ht="22.5" customHeight="1">
      <c r="B173" s="192"/>
      <c r="C173" s="193"/>
      <c r="D173" s="193"/>
      <c r="E173" s="194" t="s">
        <v>22</v>
      </c>
      <c r="F173" s="278" t="s">
        <v>189</v>
      </c>
      <c r="G173" s="279"/>
      <c r="H173" s="279"/>
      <c r="I173" s="279"/>
      <c r="J173" s="193"/>
      <c r="K173" s="195" t="s">
        <v>22</v>
      </c>
      <c r="L173" s="193"/>
      <c r="M173" s="193"/>
      <c r="N173" s="193"/>
      <c r="O173" s="193"/>
      <c r="P173" s="193"/>
      <c r="Q173" s="193"/>
      <c r="R173" s="196"/>
      <c r="T173" s="197"/>
      <c r="U173" s="193"/>
      <c r="V173" s="193"/>
      <c r="W173" s="193"/>
      <c r="X173" s="193"/>
      <c r="Y173" s="193"/>
      <c r="Z173" s="193"/>
      <c r="AA173" s="198"/>
      <c r="AT173" s="199" t="s">
        <v>162</v>
      </c>
      <c r="AU173" s="199" t="s">
        <v>101</v>
      </c>
      <c r="AV173" s="12" t="s">
        <v>85</v>
      </c>
      <c r="AW173" s="12" t="s">
        <v>35</v>
      </c>
      <c r="AX173" s="12" t="s">
        <v>78</v>
      </c>
      <c r="AY173" s="199" t="s">
        <v>151</v>
      </c>
    </row>
    <row r="174" spans="2:65" s="10" customFormat="1" ht="22.5" customHeight="1">
      <c r="B174" s="172"/>
      <c r="C174" s="173"/>
      <c r="D174" s="173"/>
      <c r="E174" s="174" t="s">
        <v>22</v>
      </c>
      <c r="F174" s="274" t="s">
        <v>221</v>
      </c>
      <c r="G174" s="275"/>
      <c r="H174" s="275"/>
      <c r="I174" s="275"/>
      <c r="J174" s="173"/>
      <c r="K174" s="175">
        <v>11.55</v>
      </c>
      <c r="L174" s="173"/>
      <c r="M174" s="173"/>
      <c r="N174" s="173"/>
      <c r="O174" s="173"/>
      <c r="P174" s="173"/>
      <c r="Q174" s="173"/>
      <c r="R174" s="176"/>
      <c r="T174" s="177"/>
      <c r="U174" s="173"/>
      <c r="V174" s="173"/>
      <c r="W174" s="173"/>
      <c r="X174" s="173"/>
      <c r="Y174" s="173"/>
      <c r="Z174" s="173"/>
      <c r="AA174" s="178"/>
      <c r="AT174" s="179" t="s">
        <v>162</v>
      </c>
      <c r="AU174" s="179" t="s">
        <v>101</v>
      </c>
      <c r="AV174" s="10" t="s">
        <v>101</v>
      </c>
      <c r="AW174" s="10" t="s">
        <v>35</v>
      </c>
      <c r="AX174" s="10" t="s">
        <v>78</v>
      </c>
      <c r="AY174" s="179" t="s">
        <v>151</v>
      </c>
    </row>
    <row r="175" spans="2:65" s="12" customFormat="1" ht="22.5" customHeight="1">
      <c r="B175" s="192"/>
      <c r="C175" s="193"/>
      <c r="D175" s="193"/>
      <c r="E175" s="194" t="s">
        <v>22</v>
      </c>
      <c r="F175" s="276" t="s">
        <v>196</v>
      </c>
      <c r="G175" s="277"/>
      <c r="H175" s="277"/>
      <c r="I175" s="277"/>
      <c r="J175" s="193"/>
      <c r="K175" s="195" t="s">
        <v>22</v>
      </c>
      <c r="L175" s="193"/>
      <c r="M175" s="193"/>
      <c r="N175" s="193"/>
      <c r="O175" s="193"/>
      <c r="P175" s="193"/>
      <c r="Q175" s="193"/>
      <c r="R175" s="196"/>
      <c r="T175" s="197"/>
      <c r="U175" s="193"/>
      <c r="V175" s="193"/>
      <c r="W175" s="193"/>
      <c r="X175" s="193"/>
      <c r="Y175" s="193"/>
      <c r="Z175" s="193"/>
      <c r="AA175" s="198"/>
      <c r="AT175" s="199" t="s">
        <v>162</v>
      </c>
      <c r="AU175" s="199" t="s">
        <v>101</v>
      </c>
      <c r="AV175" s="12" t="s">
        <v>85</v>
      </c>
      <c r="AW175" s="12" t="s">
        <v>35</v>
      </c>
      <c r="AX175" s="12" t="s">
        <v>78</v>
      </c>
      <c r="AY175" s="199" t="s">
        <v>151</v>
      </c>
    </row>
    <row r="176" spans="2:65" s="10" customFormat="1" ht="22.5" customHeight="1">
      <c r="B176" s="172"/>
      <c r="C176" s="173"/>
      <c r="D176" s="173"/>
      <c r="E176" s="174" t="s">
        <v>22</v>
      </c>
      <c r="F176" s="274" t="s">
        <v>222</v>
      </c>
      <c r="G176" s="275"/>
      <c r="H176" s="275"/>
      <c r="I176" s="275"/>
      <c r="J176" s="173"/>
      <c r="K176" s="175">
        <v>41.75</v>
      </c>
      <c r="L176" s="173"/>
      <c r="M176" s="173"/>
      <c r="N176" s="173"/>
      <c r="O176" s="173"/>
      <c r="P176" s="173"/>
      <c r="Q176" s="173"/>
      <c r="R176" s="176"/>
      <c r="T176" s="177"/>
      <c r="U176" s="173"/>
      <c r="V176" s="173"/>
      <c r="W176" s="173"/>
      <c r="X176" s="173"/>
      <c r="Y176" s="173"/>
      <c r="Z176" s="173"/>
      <c r="AA176" s="178"/>
      <c r="AT176" s="179" t="s">
        <v>162</v>
      </c>
      <c r="AU176" s="179" t="s">
        <v>101</v>
      </c>
      <c r="AV176" s="10" t="s">
        <v>101</v>
      </c>
      <c r="AW176" s="10" t="s">
        <v>35</v>
      </c>
      <c r="AX176" s="10" t="s">
        <v>78</v>
      </c>
      <c r="AY176" s="179" t="s">
        <v>151</v>
      </c>
    </row>
    <row r="177" spans="2:65" s="12" customFormat="1" ht="22.5" customHeight="1">
      <c r="B177" s="192"/>
      <c r="C177" s="193"/>
      <c r="D177" s="193"/>
      <c r="E177" s="194" t="s">
        <v>22</v>
      </c>
      <c r="F177" s="276" t="s">
        <v>200</v>
      </c>
      <c r="G177" s="277"/>
      <c r="H177" s="277"/>
      <c r="I177" s="277"/>
      <c r="J177" s="193"/>
      <c r="K177" s="195" t="s">
        <v>22</v>
      </c>
      <c r="L177" s="193"/>
      <c r="M177" s="193"/>
      <c r="N177" s="193"/>
      <c r="O177" s="193"/>
      <c r="P177" s="193"/>
      <c r="Q177" s="193"/>
      <c r="R177" s="196"/>
      <c r="T177" s="197"/>
      <c r="U177" s="193"/>
      <c r="V177" s="193"/>
      <c r="W177" s="193"/>
      <c r="X177" s="193"/>
      <c r="Y177" s="193"/>
      <c r="Z177" s="193"/>
      <c r="AA177" s="198"/>
      <c r="AT177" s="199" t="s">
        <v>162</v>
      </c>
      <c r="AU177" s="199" t="s">
        <v>101</v>
      </c>
      <c r="AV177" s="12" t="s">
        <v>85</v>
      </c>
      <c r="AW177" s="12" t="s">
        <v>35</v>
      </c>
      <c r="AX177" s="12" t="s">
        <v>78</v>
      </c>
      <c r="AY177" s="199" t="s">
        <v>151</v>
      </c>
    </row>
    <row r="178" spans="2:65" s="10" customFormat="1" ht="22.5" customHeight="1">
      <c r="B178" s="172"/>
      <c r="C178" s="173"/>
      <c r="D178" s="173"/>
      <c r="E178" s="174" t="s">
        <v>22</v>
      </c>
      <c r="F178" s="274" t="s">
        <v>223</v>
      </c>
      <c r="G178" s="275"/>
      <c r="H178" s="275"/>
      <c r="I178" s="275"/>
      <c r="J178" s="173"/>
      <c r="K178" s="175">
        <v>7.2409999999999997</v>
      </c>
      <c r="L178" s="173"/>
      <c r="M178" s="173"/>
      <c r="N178" s="173"/>
      <c r="O178" s="173"/>
      <c r="P178" s="173"/>
      <c r="Q178" s="173"/>
      <c r="R178" s="176"/>
      <c r="T178" s="177"/>
      <c r="U178" s="173"/>
      <c r="V178" s="173"/>
      <c r="W178" s="173"/>
      <c r="X178" s="173"/>
      <c r="Y178" s="173"/>
      <c r="Z178" s="173"/>
      <c r="AA178" s="178"/>
      <c r="AT178" s="179" t="s">
        <v>162</v>
      </c>
      <c r="AU178" s="179" t="s">
        <v>101</v>
      </c>
      <c r="AV178" s="10" t="s">
        <v>101</v>
      </c>
      <c r="AW178" s="10" t="s">
        <v>35</v>
      </c>
      <c r="AX178" s="10" t="s">
        <v>78</v>
      </c>
      <c r="AY178" s="179" t="s">
        <v>151</v>
      </c>
    </row>
    <row r="179" spans="2:65" s="10" customFormat="1" ht="22.5" customHeight="1">
      <c r="B179" s="172"/>
      <c r="C179" s="173"/>
      <c r="D179" s="173"/>
      <c r="E179" s="174" t="s">
        <v>22</v>
      </c>
      <c r="F179" s="274" t="s">
        <v>224</v>
      </c>
      <c r="G179" s="275"/>
      <c r="H179" s="275"/>
      <c r="I179" s="275"/>
      <c r="J179" s="173"/>
      <c r="K179" s="175">
        <v>7.391</v>
      </c>
      <c r="L179" s="173"/>
      <c r="M179" s="173"/>
      <c r="N179" s="173"/>
      <c r="O179" s="173"/>
      <c r="P179" s="173"/>
      <c r="Q179" s="173"/>
      <c r="R179" s="176"/>
      <c r="T179" s="177"/>
      <c r="U179" s="173"/>
      <c r="V179" s="173"/>
      <c r="W179" s="173"/>
      <c r="X179" s="173"/>
      <c r="Y179" s="173"/>
      <c r="Z179" s="173"/>
      <c r="AA179" s="178"/>
      <c r="AT179" s="179" t="s">
        <v>162</v>
      </c>
      <c r="AU179" s="179" t="s">
        <v>101</v>
      </c>
      <c r="AV179" s="10" t="s">
        <v>101</v>
      </c>
      <c r="AW179" s="10" t="s">
        <v>35</v>
      </c>
      <c r="AX179" s="10" t="s">
        <v>78</v>
      </c>
      <c r="AY179" s="179" t="s">
        <v>151</v>
      </c>
    </row>
    <row r="180" spans="2:65" s="12" customFormat="1" ht="22.5" customHeight="1">
      <c r="B180" s="192"/>
      <c r="C180" s="193"/>
      <c r="D180" s="193"/>
      <c r="E180" s="194" t="s">
        <v>22</v>
      </c>
      <c r="F180" s="276" t="s">
        <v>194</v>
      </c>
      <c r="G180" s="277"/>
      <c r="H180" s="277"/>
      <c r="I180" s="277"/>
      <c r="J180" s="193"/>
      <c r="K180" s="195" t="s">
        <v>22</v>
      </c>
      <c r="L180" s="193"/>
      <c r="M180" s="193"/>
      <c r="N180" s="193"/>
      <c r="O180" s="193"/>
      <c r="P180" s="193"/>
      <c r="Q180" s="193"/>
      <c r="R180" s="196"/>
      <c r="T180" s="197"/>
      <c r="U180" s="193"/>
      <c r="V180" s="193"/>
      <c r="W180" s="193"/>
      <c r="X180" s="193"/>
      <c r="Y180" s="193"/>
      <c r="Z180" s="193"/>
      <c r="AA180" s="198"/>
      <c r="AT180" s="199" t="s">
        <v>162</v>
      </c>
      <c r="AU180" s="199" t="s">
        <v>101</v>
      </c>
      <c r="AV180" s="12" t="s">
        <v>85</v>
      </c>
      <c r="AW180" s="12" t="s">
        <v>35</v>
      </c>
      <c r="AX180" s="12" t="s">
        <v>78</v>
      </c>
      <c r="AY180" s="199" t="s">
        <v>151</v>
      </c>
    </row>
    <row r="181" spans="2:65" s="10" customFormat="1" ht="22.5" customHeight="1">
      <c r="B181" s="172"/>
      <c r="C181" s="173"/>
      <c r="D181" s="173"/>
      <c r="E181" s="174" t="s">
        <v>22</v>
      </c>
      <c r="F181" s="274" t="s">
        <v>225</v>
      </c>
      <c r="G181" s="275"/>
      <c r="H181" s="275"/>
      <c r="I181" s="275"/>
      <c r="J181" s="173"/>
      <c r="K181" s="175">
        <v>7.5410000000000004</v>
      </c>
      <c r="L181" s="173"/>
      <c r="M181" s="173"/>
      <c r="N181" s="173"/>
      <c r="O181" s="173"/>
      <c r="P181" s="173"/>
      <c r="Q181" s="173"/>
      <c r="R181" s="176"/>
      <c r="T181" s="177"/>
      <c r="U181" s="173"/>
      <c r="V181" s="173"/>
      <c r="W181" s="173"/>
      <c r="X181" s="173"/>
      <c r="Y181" s="173"/>
      <c r="Z181" s="173"/>
      <c r="AA181" s="178"/>
      <c r="AT181" s="179" t="s">
        <v>162</v>
      </c>
      <c r="AU181" s="179" t="s">
        <v>101</v>
      </c>
      <c r="AV181" s="10" t="s">
        <v>101</v>
      </c>
      <c r="AW181" s="10" t="s">
        <v>35</v>
      </c>
      <c r="AX181" s="10" t="s">
        <v>78</v>
      </c>
      <c r="AY181" s="179" t="s">
        <v>151</v>
      </c>
    </row>
    <row r="182" spans="2:65" s="10" customFormat="1" ht="22.5" customHeight="1">
      <c r="B182" s="172"/>
      <c r="C182" s="173"/>
      <c r="D182" s="173"/>
      <c r="E182" s="174" t="s">
        <v>22</v>
      </c>
      <c r="F182" s="274" t="s">
        <v>226</v>
      </c>
      <c r="G182" s="275"/>
      <c r="H182" s="275"/>
      <c r="I182" s="275"/>
      <c r="J182" s="173"/>
      <c r="K182" s="175">
        <v>7.2910000000000004</v>
      </c>
      <c r="L182" s="173"/>
      <c r="M182" s="173"/>
      <c r="N182" s="173"/>
      <c r="O182" s="173"/>
      <c r="P182" s="173"/>
      <c r="Q182" s="173"/>
      <c r="R182" s="176"/>
      <c r="T182" s="177"/>
      <c r="U182" s="173"/>
      <c r="V182" s="173"/>
      <c r="W182" s="173"/>
      <c r="X182" s="173"/>
      <c r="Y182" s="173"/>
      <c r="Z182" s="173"/>
      <c r="AA182" s="178"/>
      <c r="AT182" s="179" t="s">
        <v>162</v>
      </c>
      <c r="AU182" s="179" t="s">
        <v>101</v>
      </c>
      <c r="AV182" s="10" t="s">
        <v>101</v>
      </c>
      <c r="AW182" s="10" t="s">
        <v>35</v>
      </c>
      <c r="AX182" s="10" t="s">
        <v>78</v>
      </c>
      <c r="AY182" s="179" t="s">
        <v>151</v>
      </c>
    </row>
    <row r="183" spans="2:65" s="11" customFormat="1" ht="22.5" customHeight="1">
      <c r="B183" s="180"/>
      <c r="C183" s="181"/>
      <c r="D183" s="181"/>
      <c r="E183" s="182" t="s">
        <v>22</v>
      </c>
      <c r="F183" s="270" t="s">
        <v>164</v>
      </c>
      <c r="G183" s="271"/>
      <c r="H183" s="271"/>
      <c r="I183" s="271"/>
      <c r="J183" s="181"/>
      <c r="K183" s="183">
        <v>82.763999999999996</v>
      </c>
      <c r="L183" s="181"/>
      <c r="M183" s="181"/>
      <c r="N183" s="181"/>
      <c r="O183" s="181"/>
      <c r="P183" s="181"/>
      <c r="Q183" s="181"/>
      <c r="R183" s="184"/>
      <c r="T183" s="185"/>
      <c r="U183" s="181"/>
      <c r="V183" s="181"/>
      <c r="W183" s="181"/>
      <c r="X183" s="181"/>
      <c r="Y183" s="181"/>
      <c r="Z183" s="181"/>
      <c r="AA183" s="186"/>
      <c r="AT183" s="187" t="s">
        <v>162</v>
      </c>
      <c r="AU183" s="187" t="s">
        <v>101</v>
      </c>
      <c r="AV183" s="11" t="s">
        <v>156</v>
      </c>
      <c r="AW183" s="11" t="s">
        <v>35</v>
      </c>
      <c r="AX183" s="11" t="s">
        <v>85</v>
      </c>
      <c r="AY183" s="187" t="s">
        <v>151</v>
      </c>
    </row>
    <row r="184" spans="2:65" s="1" customFormat="1" ht="22.5" customHeight="1">
      <c r="B184" s="36"/>
      <c r="C184" s="188" t="s">
        <v>227</v>
      </c>
      <c r="D184" s="188" t="s">
        <v>166</v>
      </c>
      <c r="E184" s="189" t="s">
        <v>228</v>
      </c>
      <c r="F184" s="266" t="s">
        <v>229</v>
      </c>
      <c r="G184" s="266"/>
      <c r="H184" s="266"/>
      <c r="I184" s="266"/>
      <c r="J184" s="190" t="s">
        <v>207</v>
      </c>
      <c r="K184" s="191">
        <v>86.902000000000001</v>
      </c>
      <c r="L184" s="267">
        <v>0</v>
      </c>
      <c r="M184" s="268"/>
      <c r="N184" s="269">
        <f>ROUND(L184*K184,2)</f>
        <v>0</v>
      </c>
      <c r="O184" s="255"/>
      <c r="P184" s="255"/>
      <c r="Q184" s="255"/>
      <c r="R184" s="38"/>
      <c r="T184" s="169" t="s">
        <v>22</v>
      </c>
      <c r="U184" s="45" t="s">
        <v>43</v>
      </c>
      <c r="V184" s="37"/>
      <c r="W184" s="170">
        <f>V184*K184</f>
        <v>0</v>
      </c>
      <c r="X184" s="170">
        <v>3.0000000000000001E-5</v>
      </c>
      <c r="Y184" s="170">
        <f>X184*K184</f>
        <v>2.60706E-3</v>
      </c>
      <c r="Z184" s="170">
        <v>0</v>
      </c>
      <c r="AA184" s="171">
        <f>Z184*K184</f>
        <v>0</v>
      </c>
      <c r="AR184" s="20" t="s">
        <v>169</v>
      </c>
      <c r="AT184" s="20" t="s">
        <v>166</v>
      </c>
      <c r="AU184" s="20" t="s">
        <v>101</v>
      </c>
      <c r="AY184" s="20" t="s">
        <v>151</v>
      </c>
      <c r="BE184" s="107">
        <f>IF(U184="základní",N184,0)</f>
        <v>0</v>
      </c>
      <c r="BF184" s="107">
        <f>IF(U184="snížená",N184,0)</f>
        <v>0</v>
      </c>
      <c r="BG184" s="107">
        <f>IF(U184="zákl. přenesená",N184,0)</f>
        <v>0</v>
      </c>
      <c r="BH184" s="107">
        <f>IF(U184="sníž. přenesená",N184,0)</f>
        <v>0</v>
      </c>
      <c r="BI184" s="107">
        <f>IF(U184="nulová",N184,0)</f>
        <v>0</v>
      </c>
      <c r="BJ184" s="20" t="s">
        <v>85</v>
      </c>
      <c r="BK184" s="107">
        <f>ROUND(L184*K184,2)</f>
        <v>0</v>
      </c>
      <c r="BL184" s="20" t="s">
        <v>156</v>
      </c>
      <c r="BM184" s="20" t="s">
        <v>230</v>
      </c>
    </row>
    <row r="185" spans="2:65" s="1" customFormat="1" ht="22.5" customHeight="1">
      <c r="B185" s="36"/>
      <c r="C185" s="165" t="s">
        <v>231</v>
      </c>
      <c r="D185" s="165" t="s">
        <v>152</v>
      </c>
      <c r="E185" s="166" t="s">
        <v>218</v>
      </c>
      <c r="F185" s="252" t="s">
        <v>219</v>
      </c>
      <c r="G185" s="252"/>
      <c r="H185" s="252"/>
      <c r="I185" s="252"/>
      <c r="J185" s="167" t="s">
        <v>207</v>
      </c>
      <c r="K185" s="168">
        <v>8.8119999999999994</v>
      </c>
      <c r="L185" s="253">
        <v>0</v>
      </c>
      <c r="M185" s="254"/>
      <c r="N185" s="255">
        <f>ROUND(L185*K185,2)</f>
        <v>0</v>
      </c>
      <c r="O185" s="255"/>
      <c r="P185" s="255"/>
      <c r="Q185" s="255"/>
      <c r="R185" s="38"/>
      <c r="T185" s="169" t="s">
        <v>22</v>
      </c>
      <c r="U185" s="45" t="s">
        <v>43</v>
      </c>
      <c r="V185" s="37"/>
      <c r="W185" s="170">
        <f>V185*K185</f>
        <v>0</v>
      </c>
      <c r="X185" s="170">
        <v>2.5000000000000001E-4</v>
      </c>
      <c r="Y185" s="170">
        <f>X185*K185</f>
        <v>2.2030000000000001E-3</v>
      </c>
      <c r="Z185" s="170">
        <v>0</v>
      </c>
      <c r="AA185" s="171">
        <f>Z185*K185</f>
        <v>0</v>
      </c>
      <c r="AR185" s="20" t="s">
        <v>156</v>
      </c>
      <c r="AT185" s="20" t="s">
        <v>152</v>
      </c>
      <c r="AU185" s="20" t="s">
        <v>101</v>
      </c>
      <c r="AY185" s="20" t="s">
        <v>151</v>
      </c>
      <c r="BE185" s="107">
        <f>IF(U185="základní",N185,0)</f>
        <v>0</v>
      </c>
      <c r="BF185" s="107">
        <f>IF(U185="snížená",N185,0)</f>
        <v>0</v>
      </c>
      <c r="BG185" s="107">
        <f>IF(U185="zákl. přenesená",N185,0)</f>
        <v>0</v>
      </c>
      <c r="BH185" s="107">
        <f>IF(U185="sníž. přenesená",N185,0)</f>
        <v>0</v>
      </c>
      <c r="BI185" s="107">
        <f>IF(U185="nulová",N185,0)</f>
        <v>0</v>
      </c>
      <c r="BJ185" s="20" t="s">
        <v>85</v>
      </c>
      <c r="BK185" s="107">
        <f>ROUND(L185*K185,2)</f>
        <v>0</v>
      </c>
      <c r="BL185" s="20" t="s">
        <v>156</v>
      </c>
      <c r="BM185" s="20" t="s">
        <v>232</v>
      </c>
    </row>
    <row r="186" spans="2:65" s="12" customFormat="1" ht="22.5" customHeight="1">
      <c r="B186" s="192"/>
      <c r="C186" s="193"/>
      <c r="D186" s="193"/>
      <c r="E186" s="194" t="s">
        <v>22</v>
      </c>
      <c r="F186" s="278" t="s">
        <v>189</v>
      </c>
      <c r="G186" s="279"/>
      <c r="H186" s="279"/>
      <c r="I186" s="279"/>
      <c r="J186" s="193"/>
      <c r="K186" s="195" t="s">
        <v>22</v>
      </c>
      <c r="L186" s="193"/>
      <c r="M186" s="193"/>
      <c r="N186" s="193"/>
      <c r="O186" s="193"/>
      <c r="P186" s="193"/>
      <c r="Q186" s="193"/>
      <c r="R186" s="196"/>
      <c r="T186" s="197"/>
      <c r="U186" s="193"/>
      <c r="V186" s="193"/>
      <c r="W186" s="193"/>
      <c r="X186" s="193"/>
      <c r="Y186" s="193"/>
      <c r="Z186" s="193"/>
      <c r="AA186" s="198"/>
      <c r="AT186" s="199" t="s">
        <v>162</v>
      </c>
      <c r="AU186" s="199" t="s">
        <v>101</v>
      </c>
      <c r="AV186" s="12" t="s">
        <v>85</v>
      </c>
      <c r="AW186" s="12" t="s">
        <v>35</v>
      </c>
      <c r="AX186" s="12" t="s">
        <v>78</v>
      </c>
      <c r="AY186" s="199" t="s">
        <v>151</v>
      </c>
    </row>
    <row r="187" spans="2:65" s="10" customFormat="1" ht="22.5" customHeight="1">
      <c r="B187" s="172"/>
      <c r="C187" s="173"/>
      <c r="D187" s="173"/>
      <c r="E187" s="174" t="s">
        <v>22</v>
      </c>
      <c r="F187" s="274" t="s">
        <v>233</v>
      </c>
      <c r="G187" s="275"/>
      <c r="H187" s="275"/>
      <c r="I187" s="275"/>
      <c r="J187" s="173"/>
      <c r="K187" s="175">
        <v>3.641</v>
      </c>
      <c r="L187" s="173"/>
      <c r="M187" s="173"/>
      <c r="N187" s="173"/>
      <c r="O187" s="173"/>
      <c r="P187" s="173"/>
      <c r="Q187" s="173"/>
      <c r="R187" s="176"/>
      <c r="T187" s="177"/>
      <c r="U187" s="173"/>
      <c r="V187" s="173"/>
      <c r="W187" s="173"/>
      <c r="X187" s="173"/>
      <c r="Y187" s="173"/>
      <c r="Z187" s="173"/>
      <c r="AA187" s="178"/>
      <c r="AT187" s="179" t="s">
        <v>162</v>
      </c>
      <c r="AU187" s="179" t="s">
        <v>101</v>
      </c>
      <c r="AV187" s="10" t="s">
        <v>101</v>
      </c>
      <c r="AW187" s="10" t="s">
        <v>35</v>
      </c>
      <c r="AX187" s="10" t="s">
        <v>78</v>
      </c>
      <c r="AY187" s="179" t="s">
        <v>151</v>
      </c>
    </row>
    <row r="188" spans="2:65" s="12" customFormat="1" ht="22.5" customHeight="1">
      <c r="B188" s="192"/>
      <c r="C188" s="193"/>
      <c r="D188" s="193"/>
      <c r="E188" s="194" t="s">
        <v>22</v>
      </c>
      <c r="F188" s="276" t="s">
        <v>196</v>
      </c>
      <c r="G188" s="277"/>
      <c r="H188" s="277"/>
      <c r="I188" s="277"/>
      <c r="J188" s="193"/>
      <c r="K188" s="195" t="s">
        <v>22</v>
      </c>
      <c r="L188" s="193"/>
      <c r="M188" s="193"/>
      <c r="N188" s="193"/>
      <c r="O188" s="193"/>
      <c r="P188" s="193"/>
      <c r="Q188" s="193"/>
      <c r="R188" s="196"/>
      <c r="T188" s="197"/>
      <c r="U188" s="193"/>
      <c r="V188" s="193"/>
      <c r="W188" s="193"/>
      <c r="X188" s="193"/>
      <c r="Y188" s="193"/>
      <c r="Z188" s="193"/>
      <c r="AA188" s="198"/>
      <c r="AT188" s="199" t="s">
        <v>162</v>
      </c>
      <c r="AU188" s="199" t="s">
        <v>101</v>
      </c>
      <c r="AV188" s="12" t="s">
        <v>85</v>
      </c>
      <c r="AW188" s="12" t="s">
        <v>35</v>
      </c>
      <c r="AX188" s="12" t="s">
        <v>78</v>
      </c>
      <c r="AY188" s="199" t="s">
        <v>151</v>
      </c>
    </row>
    <row r="189" spans="2:65" s="10" customFormat="1" ht="22.5" customHeight="1">
      <c r="B189" s="172"/>
      <c r="C189" s="173"/>
      <c r="D189" s="173"/>
      <c r="E189" s="174" t="s">
        <v>22</v>
      </c>
      <c r="F189" s="274" t="s">
        <v>234</v>
      </c>
      <c r="G189" s="275"/>
      <c r="H189" s="275"/>
      <c r="I189" s="275"/>
      <c r="J189" s="173"/>
      <c r="K189" s="175">
        <v>5.1710000000000003</v>
      </c>
      <c r="L189" s="173"/>
      <c r="M189" s="173"/>
      <c r="N189" s="173"/>
      <c r="O189" s="173"/>
      <c r="P189" s="173"/>
      <c r="Q189" s="173"/>
      <c r="R189" s="176"/>
      <c r="T189" s="177"/>
      <c r="U189" s="173"/>
      <c r="V189" s="173"/>
      <c r="W189" s="173"/>
      <c r="X189" s="173"/>
      <c r="Y189" s="173"/>
      <c r="Z189" s="173"/>
      <c r="AA189" s="178"/>
      <c r="AT189" s="179" t="s">
        <v>162</v>
      </c>
      <c r="AU189" s="179" t="s">
        <v>101</v>
      </c>
      <c r="AV189" s="10" t="s">
        <v>101</v>
      </c>
      <c r="AW189" s="10" t="s">
        <v>35</v>
      </c>
      <c r="AX189" s="10" t="s">
        <v>78</v>
      </c>
      <c r="AY189" s="179" t="s">
        <v>151</v>
      </c>
    </row>
    <row r="190" spans="2:65" s="11" customFormat="1" ht="22.5" customHeight="1">
      <c r="B190" s="180"/>
      <c r="C190" s="181"/>
      <c r="D190" s="181"/>
      <c r="E190" s="182" t="s">
        <v>22</v>
      </c>
      <c r="F190" s="270" t="s">
        <v>164</v>
      </c>
      <c r="G190" s="271"/>
      <c r="H190" s="271"/>
      <c r="I190" s="271"/>
      <c r="J190" s="181"/>
      <c r="K190" s="183">
        <v>8.8119999999999994</v>
      </c>
      <c r="L190" s="181"/>
      <c r="M190" s="181"/>
      <c r="N190" s="181"/>
      <c r="O190" s="181"/>
      <c r="P190" s="181"/>
      <c r="Q190" s="181"/>
      <c r="R190" s="184"/>
      <c r="T190" s="185"/>
      <c r="U190" s="181"/>
      <c r="V190" s="181"/>
      <c r="W190" s="181"/>
      <c r="X190" s="181"/>
      <c r="Y190" s="181"/>
      <c r="Z190" s="181"/>
      <c r="AA190" s="186"/>
      <c r="AT190" s="187" t="s">
        <v>162</v>
      </c>
      <c r="AU190" s="187" t="s">
        <v>101</v>
      </c>
      <c r="AV190" s="11" t="s">
        <v>156</v>
      </c>
      <c r="AW190" s="11" t="s">
        <v>35</v>
      </c>
      <c r="AX190" s="11" t="s">
        <v>85</v>
      </c>
      <c r="AY190" s="187" t="s">
        <v>151</v>
      </c>
    </row>
    <row r="191" spans="2:65" s="1" customFormat="1" ht="22.5" customHeight="1">
      <c r="B191" s="36"/>
      <c r="C191" s="188" t="s">
        <v>11</v>
      </c>
      <c r="D191" s="188" t="s">
        <v>166</v>
      </c>
      <c r="E191" s="189" t="s">
        <v>235</v>
      </c>
      <c r="F191" s="266" t="s">
        <v>236</v>
      </c>
      <c r="G191" s="266"/>
      <c r="H191" s="266"/>
      <c r="I191" s="266"/>
      <c r="J191" s="190" t="s">
        <v>207</v>
      </c>
      <c r="K191" s="191">
        <v>9.2530000000000001</v>
      </c>
      <c r="L191" s="267">
        <v>0</v>
      </c>
      <c r="M191" s="268"/>
      <c r="N191" s="269">
        <f>ROUND(L191*K191,2)</f>
        <v>0</v>
      </c>
      <c r="O191" s="255"/>
      <c r="P191" s="255"/>
      <c r="Q191" s="255"/>
      <c r="R191" s="38"/>
      <c r="T191" s="169" t="s">
        <v>22</v>
      </c>
      <c r="U191" s="45" t="s">
        <v>43</v>
      </c>
      <c r="V191" s="37"/>
      <c r="W191" s="170">
        <f>V191*K191</f>
        <v>0</v>
      </c>
      <c r="X191" s="170">
        <v>5.0000000000000001E-4</v>
      </c>
      <c r="Y191" s="170">
        <f>X191*K191</f>
        <v>4.6265000000000004E-3</v>
      </c>
      <c r="Z191" s="170">
        <v>0</v>
      </c>
      <c r="AA191" s="171">
        <f>Z191*K191</f>
        <v>0</v>
      </c>
      <c r="AR191" s="20" t="s">
        <v>169</v>
      </c>
      <c r="AT191" s="20" t="s">
        <v>166</v>
      </c>
      <c r="AU191" s="20" t="s">
        <v>101</v>
      </c>
      <c r="AY191" s="20" t="s">
        <v>151</v>
      </c>
      <c r="BE191" s="107">
        <f>IF(U191="základní",N191,0)</f>
        <v>0</v>
      </c>
      <c r="BF191" s="107">
        <f>IF(U191="snížená",N191,0)</f>
        <v>0</v>
      </c>
      <c r="BG191" s="107">
        <f>IF(U191="zákl. přenesená",N191,0)</f>
        <v>0</v>
      </c>
      <c r="BH191" s="107">
        <f>IF(U191="sníž. přenesená",N191,0)</f>
        <v>0</v>
      </c>
      <c r="BI191" s="107">
        <f>IF(U191="nulová",N191,0)</f>
        <v>0</v>
      </c>
      <c r="BJ191" s="20" t="s">
        <v>85</v>
      </c>
      <c r="BK191" s="107">
        <f>ROUND(L191*K191,2)</f>
        <v>0</v>
      </c>
      <c r="BL191" s="20" t="s">
        <v>156</v>
      </c>
      <c r="BM191" s="20" t="s">
        <v>237</v>
      </c>
    </row>
    <row r="192" spans="2:65" s="1" customFormat="1" ht="22.5" customHeight="1">
      <c r="B192" s="36"/>
      <c r="C192" s="165" t="s">
        <v>238</v>
      </c>
      <c r="D192" s="165" t="s">
        <v>152</v>
      </c>
      <c r="E192" s="166" t="s">
        <v>218</v>
      </c>
      <c r="F192" s="252" t="s">
        <v>219</v>
      </c>
      <c r="G192" s="252"/>
      <c r="H192" s="252"/>
      <c r="I192" s="252"/>
      <c r="J192" s="167" t="s">
        <v>207</v>
      </c>
      <c r="K192" s="168">
        <v>43.2</v>
      </c>
      <c r="L192" s="253">
        <v>0</v>
      </c>
      <c r="M192" s="254"/>
      <c r="N192" s="255">
        <f>ROUND(L192*K192,2)</f>
        <v>0</v>
      </c>
      <c r="O192" s="255"/>
      <c r="P192" s="255"/>
      <c r="Q192" s="255"/>
      <c r="R192" s="38"/>
      <c r="T192" s="169" t="s">
        <v>22</v>
      </c>
      <c r="U192" s="45" t="s">
        <v>43</v>
      </c>
      <c r="V192" s="37"/>
      <c r="W192" s="170">
        <f>V192*K192</f>
        <v>0</v>
      </c>
      <c r="X192" s="170">
        <v>2.5000000000000001E-4</v>
      </c>
      <c r="Y192" s="170">
        <f>X192*K192</f>
        <v>1.0800000000000001E-2</v>
      </c>
      <c r="Z192" s="170">
        <v>0</v>
      </c>
      <c r="AA192" s="171">
        <f>Z192*K192</f>
        <v>0</v>
      </c>
      <c r="AR192" s="20" t="s">
        <v>156</v>
      </c>
      <c r="AT192" s="20" t="s">
        <v>152</v>
      </c>
      <c r="AU192" s="20" t="s">
        <v>101</v>
      </c>
      <c r="AY192" s="20" t="s">
        <v>151</v>
      </c>
      <c r="BE192" s="107">
        <f>IF(U192="základní",N192,0)</f>
        <v>0</v>
      </c>
      <c r="BF192" s="107">
        <f>IF(U192="snížená",N192,0)</f>
        <v>0</v>
      </c>
      <c r="BG192" s="107">
        <f>IF(U192="zákl. přenesená",N192,0)</f>
        <v>0</v>
      </c>
      <c r="BH192" s="107">
        <f>IF(U192="sníž. přenesená",N192,0)</f>
        <v>0</v>
      </c>
      <c r="BI192" s="107">
        <f>IF(U192="nulová",N192,0)</f>
        <v>0</v>
      </c>
      <c r="BJ192" s="20" t="s">
        <v>85</v>
      </c>
      <c r="BK192" s="107">
        <f>ROUND(L192*K192,2)</f>
        <v>0</v>
      </c>
      <c r="BL192" s="20" t="s">
        <v>156</v>
      </c>
      <c r="BM192" s="20" t="s">
        <v>239</v>
      </c>
    </row>
    <row r="193" spans="2:65" s="12" customFormat="1" ht="22.5" customHeight="1">
      <c r="B193" s="192"/>
      <c r="C193" s="193"/>
      <c r="D193" s="193"/>
      <c r="E193" s="194" t="s">
        <v>22</v>
      </c>
      <c r="F193" s="278" t="s">
        <v>200</v>
      </c>
      <c r="G193" s="279"/>
      <c r="H193" s="279"/>
      <c r="I193" s="279"/>
      <c r="J193" s="193"/>
      <c r="K193" s="195" t="s">
        <v>22</v>
      </c>
      <c r="L193" s="193"/>
      <c r="M193" s="193"/>
      <c r="N193" s="193"/>
      <c r="O193" s="193"/>
      <c r="P193" s="193"/>
      <c r="Q193" s="193"/>
      <c r="R193" s="196"/>
      <c r="T193" s="197"/>
      <c r="U193" s="193"/>
      <c r="V193" s="193"/>
      <c r="W193" s="193"/>
      <c r="X193" s="193"/>
      <c r="Y193" s="193"/>
      <c r="Z193" s="193"/>
      <c r="AA193" s="198"/>
      <c r="AT193" s="199" t="s">
        <v>162</v>
      </c>
      <c r="AU193" s="199" t="s">
        <v>101</v>
      </c>
      <c r="AV193" s="12" t="s">
        <v>85</v>
      </c>
      <c r="AW193" s="12" t="s">
        <v>35</v>
      </c>
      <c r="AX193" s="12" t="s">
        <v>78</v>
      </c>
      <c r="AY193" s="199" t="s">
        <v>151</v>
      </c>
    </row>
    <row r="194" spans="2:65" s="10" customFormat="1" ht="22.5" customHeight="1">
      <c r="B194" s="172"/>
      <c r="C194" s="173"/>
      <c r="D194" s="173"/>
      <c r="E194" s="174" t="s">
        <v>22</v>
      </c>
      <c r="F194" s="274" t="s">
        <v>240</v>
      </c>
      <c r="G194" s="275"/>
      <c r="H194" s="275"/>
      <c r="I194" s="275"/>
      <c r="J194" s="173"/>
      <c r="K194" s="175">
        <v>21.6</v>
      </c>
      <c r="L194" s="173"/>
      <c r="M194" s="173"/>
      <c r="N194" s="173"/>
      <c r="O194" s="173"/>
      <c r="P194" s="173"/>
      <c r="Q194" s="173"/>
      <c r="R194" s="176"/>
      <c r="T194" s="177"/>
      <c r="U194" s="173"/>
      <c r="V194" s="173"/>
      <c r="W194" s="173"/>
      <c r="X194" s="173"/>
      <c r="Y194" s="173"/>
      <c r="Z194" s="173"/>
      <c r="AA194" s="178"/>
      <c r="AT194" s="179" t="s">
        <v>162</v>
      </c>
      <c r="AU194" s="179" t="s">
        <v>101</v>
      </c>
      <c r="AV194" s="10" t="s">
        <v>101</v>
      </c>
      <c r="AW194" s="10" t="s">
        <v>35</v>
      </c>
      <c r="AX194" s="10" t="s">
        <v>78</v>
      </c>
      <c r="AY194" s="179" t="s">
        <v>151</v>
      </c>
    </row>
    <row r="195" spans="2:65" s="12" customFormat="1" ht="22.5" customHeight="1">
      <c r="B195" s="192"/>
      <c r="C195" s="193"/>
      <c r="D195" s="193"/>
      <c r="E195" s="194" t="s">
        <v>22</v>
      </c>
      <c r="F195" s="276" t="s">
        <v>194</v>
      </c>
      <c r="G195" s="277"/>
      <c r="H195" s="277"/>
      <c r="I195" s="277"/>
      <c r="J195" s="193"/>
      <c r="K195" s="195" t="s">
        <v>22</v>
      </c>
      <c r="L195" s="193"/>
      <c r="M195" s="193"/>
      <c r="N195" s="193"/>
      <c r="O195" s="193"/>
      <c r="P195" s="193"/>
      <c r="Q195" s="193"/>
      <c r="R195" s="196"/>
      <c r="T195" s="197"/>
      <c r="U195" s="193"/>
      <c r="V195" s="193"/>
      <c r="W195" s="193"/>
      <c r="X195" s="193"/>
      <c r="Y195" s="193"/>
      <c r="Z195" s="193"/>
      <c r="AA195" s="198"/>
      <c r="AT195" s="199" t="s">
        <v>162</v>
      </c>
      <c r="AU195" s="199" t="s">
        <v>101</v>
      </c>
      <c r="AV195" s="12" t="s">
        <v>85</v>
      </c>
      <c r="AW195" s="12" t="s">
        <v>35</v>
      </c>
      <c r="AX195" s="12" t="s">
        <v>78</v>
      </c>
      <c r="AY195" s="199" t="s">
        <v>151</v>
      </c>
    </row>
    <row r="196" spans="2:65" s="10" customFormat="1" ht="22.5" customHeight="1">
      <c r="B196" s="172"/>
      <c r="C196" s="173"/>
      <c r="D196" s="173"/>
      <c r="E196" s="174" t="s">
        <v>22</v>
      </c>
      <c r="F196" s="274" t="s">
        <v>240</v>
      </c>
      <c r="G196" s="275"/>
      <c r="H196" s="275"/>
      <c r="I196" s="275"/>
      <c r="J196" s="173"/>
      <c r="K196" s="175">
        <v>21.6</v>
      </c>
      <c r="L196" s="173"/>
      <c r="M196" s="173"/>
      <c r="N196" s="173"/>
      <c r="O196" s="173"/>
      <c r="P196" s="173"/>
      <c r="Q196" s="173"/>
      <c r="R196" s="176"/>
      <c r="T196" s="177"/>
      <c r="U196" s="173"/>
      <c r="V196" s="173"/>
      <c r="W196" s="173"/>
      <c r="X196" s="173"/>
      <c r="Y196" s="173"/>
      <c r="Z196" s="173"/>
      <c r="AA196" s="178"/>
      <c r="AT196" s="179" t="s">
        <v>162</v>
      </c>
      <c r="AU196" s="179" t="s">
        <v>101</v>
      </c>
      <c r="AV196" s="10" t="s">
        <v>101</v>
      </c>
      <c r="AW196" s="10" t="s">
        <v>35</v>
      </c>
      <c r="AX196" s="10" t="s">
        <v>78</v>
      </c>
      <c r="AY196" s="179" t="s">
        <v>151</v>
      </c>
    </row>
    <row r="197" spans="2:65" s="11" customFormat="1" ht="22.5" customHeight="1">
      <c r="B197" s="180"/>
      <c r="C197" s="181"/>
      <c r="D197" s="181"/>
      <c r="E197" s="182" t="s">
        <v>22</v>
      </c>
      <c r="F197" s="270" t="s">
        <v>164</v>
      </c>
      <c r="G197" s="271"/>
      <c r="H197" s="271"/>
      <c r="I197" s="271"/>
      <c r="J197" s="181"/>
      <c r="K197" s="183">
        <v>43.2</v>
      </c>
      <c r="L197" s="181"/>
      <c r="M197" s="181"/>
      <c r="N197" s="181"/>
      <c r="O197" s="181"/>
      <c r="P197" s="181"/>
      <c r="Q197" s="181"/>
      <c r="R197" s="184"/>
      <c r="T197" s="185"/>
      <c r="U197" s="181"/>
      <c r="V197" s="181"/>
      <c r="W197" s="181"/>
      <c r="X197" s="181"/>
      <c r="Y197" s="181"/>
      <c r="Z197" s="181"/>
      <c r="AA197" s="186"/>
      <c r="AT197" s="187" t="s">
        <v>162</v>
      </c>
      <c r="AU197" s="187" t="s">
        <v>101</v>
      </c>
      <c r="AV197" s="11" t="s">
        <v>156</v>
      </c>
      <c r="AW197" s="11" t="s">
        <v>35</v>
      </c>
      <c r="AX197" s="11" t="s">
        <v>85</v>
      </c>
      <c r="AY197" s="187" t="s">
        <v>151</v>
      </c>
    </row>
    <row r="198" spans="2:65" s="1" customFormat="1" ht="31.5" customHeight="1">
      <c r="B198" s="36"/>
      <c r="C198" s="188" t="s">
        <v>241</v>
      </c>
      <c r="D198" s="188" t="s">
        <v>166</v>
      </c>
      <c r="E198" s="189" t="s">
        <v>242</v>
      </c>
      <c r="F198" s="266" t="s">
        <v>243</v>
      </c>
      <c r="G198" s="266"/>
      <c r="H198" s="266"/>
      <c r="I198" s="266"/>
      <c r="J198" s="190" t="s">
        <v>207</v>
      </c>
      <c r="K198" s="191">
        <v>45.36</v>
      </c>
      <c r="L198" s="267">
        <v>0</v>
      </c>
      <c r="M198" s="268"/>
      <c r="N198" s="269">
        <f>ROUND(L198*K198,2)</f>
        <v>0</v>
      </c>
      <c r="O198" s="255"/>
      <c r="P198" s="255"/>
      <c r="Q198" s="255"/>
      <c r="R198" s="38"/>
      <c r="T198" s="169" t="s">
        <v>22</v>
      </c>
      <c r="U198" s="45" t="s">
        <v>43</v>
      </c>
      <c r="V198" s="37"/>
      <c r="W198" s="170">
        <f>V198*K198</f>
        <v>0</v>
      </c>
      <c r="X198" s="170">
        <v>2.9999999999999997E-4</v>
      </c>
      <c r="Y198" s="170">
        <f>X198*K198</f>
        <v>1.3607999999999999E-2</v>
      </c>
      <c r="Z198" s="170">
        <v>0</v>
      </c>
      <c r="AA198" s="171">
        <f>Z198*K198</f>
        <v>0</v>
      </c>
      <c r="AR198" s="20" t="s">
        <v>169</v>
      </c>
      <c r="AT198" s="20" t="s">
        <v>166</v>
      </c>
      <c r="AU198" s="20" t="s">
        <v>101</v>
      </c>
      <c r="AY198" s="20" t="s">
        <v>151</v>
      </c>
      <c r="BE198" s="107">
        <f>IF(U198="základní",N198,0)</f>
        <v>0</v>
      </c>
      <c r="BF198" s="107">
        <f>IF(U198="snížená",N198,0)</f>
        <v>0</v>
      </c>
      <c r="BG198" s="107">
        <f>IF(U198="zákl. přenesená",N198,0)</f>
        <v>0</v>
      </c>
      <c r="BH198" s="107">
        <f>IF(U198="sníž. přenesená",N198,0)</f>
        <v>0</v>
      </c>
      <c r="BI198" s="107">
        <f>IF(U198="nulová",N198,0)</f>
        <v>0</v>
      </c>
      <c r="BJ198" s="20" t="s">
        <v>85</v>
      </c>
      <c r="BK198" s="107">
        <f>ROUND(L198*K198,2)</f>
        <v>0</v>
      </c>
      <c r="BL198" s="20" t="s">
        <v>156</v>
      </c>
      <c r="BM198" s="20" t="s">
        <v>244</v>
      </c>
    </row>
    <row r="199" spans="2:65" s="1" customFormat="1" ht="31.5" customHeight="1">
      <c r="B199" s="36"/>
      <c r="C199" s="165" t="s">
        <v>245</v>
      </c>
      <c r="D199" s="165" t="s">
        <v>152</v>
      </c>
      <c r="E199" s="166" t="s">
        <v>246</v>
      </c>
      <c r="F199" s="252" t="s">
        <v>247</v>
      </c>
      <c r="G199" s="252"/>
      <c r="H199" s="252"/>
      <c r="I199" s="252"/>
      <c r="J199" s="167" t="s">
        <v>155</v>
      </c>
      <c r="K199" s="168">
        <v>21.937999999999999</v>
      </c>
      <c r="L199" s="253">
        <v>0</v>
      </c>
      <c r="M199" s="254"/>
      <c r="N199" s="255">
        <f>ROUND(L199*K199,2)</f>
        <v>0</v>
      </c>
      <c r="O199" s="255"/>
      <c r="P199" s="255"/>
      <c r="Q199" s="255"/>
      <c r="R199" s="38"/>
      <c r="T199" s="169" t="s">
        <v>22</v>
      </c>
      <c r="U199" s="45" t="s">
        <v>43</v>
      </c>
      <c r="V199" s="37"/>
      <c r="W199" s="170">
        <f>V199*K199</f>
        <v>0</v>
      </c>
      <c r="X199" s="170">
        <v>3.8199999999999998E-2</v>
      </c>
      <c r="Y199" s="170">
        <f>X199*K199</f>
        <v>0.83803159999999988</v>
      </c>
      <c r="Z199" s="170">
        <v>0</v>
      </c>
      <c r="AA199" s="171">
        <f>Z199*K199</f>
        <v>0</v>
      </c>
      <c r="AR199" s="20" t="s">
        <v>156</v>
      </c>
      <c r="AT199" s="20" t="s">
        <v>152</v>
      </c>
      <c r="AU199" s="20" t="s">
        <v>101</v>
      </c>
      <c r="AY199" s="20" t="s">
        <v>151</v>
      </c>
      <c r="BE199" s="107">
        <f>IF(U199="základní",N199,0)</f>
        <v>0</v>
      </c>
      <c r="BF199" s="107">
        <f>IF(U199="snížená",N199,0)</f>
        <v>0</v>
      </c>
      <c r="BG199" s="107">
        <f>IF(U199="zákl. přenesená",N199,0)</f>
        <v>0</v>
      </c>
      <c r="BH199" s="107">
        <f>IF(U199="sníž. přenesená",N199,0)</f>
        <v>0</v>
      </c>
      <c r="BI199" s="107">
        <f>IF(U199="nulová",N199,0)</f>
        <v>0</v>
      </c>
      <c r="BJ199" s="20" t="s">
        <v>85</v>
      </c>
      <c r="BK199" s="107">
        <f>ROUND(L199*K199,2)</f>
        <v>0</v>
      </c>
      <c r="BL199" s="20" t="s">
        <v>156</v>
      </c>
      <c r="BM199" s="20" t="s">
        <v>248</v>
      </c>
    </row>
    <row r="200" spans="2:65" s="12" customFormat="1" ht="22.5" customHeight="1">
      <c r="B200" s="192"/>
      <c r="C200" s="193"/>
      <c r="D200" s="193"/>
      <c r="E200" s="194" t="s">
        <v>22</v>
      </c>
      <c r="F200" s="278" t="s">
        <v>249</v>
      </c>
      <c r="G200" s="279"/>
      <c r="H200" s="279"/>
      <c r="I200" s="279"/>
      <c r="J200" s="193"/>
      <c r="K200" s="195" t="s">
        <v>22</v>
      </c>
      <c r="L200" s="193"/>
      <c r="M200" s="193"/>
      <c r="N200" s="193"/>
      <c r="O200" s="193"/>
      <c r="P200" s="193"/>
      <c r="Q200" s="193"/>
      <c r="R200" s="196"/>
      <c r="T200" s="197"/>
      <c r="U200" s="193"/>
      <c r="V200" s="193"/>
      <c r="W200" s="193"/>
      <c r="X200" s="193"/>
      <c r="Y200" s="193"/>
      <c r="Z200" s="193"/>
      <c r="AA200" s="198"/>
      <c r="AT200" s="199" t="s">
        <v>162</v>
      </c>
      <c r="AU200" s="199" t="s">
        <v>101</v>
      </c>
      <c r="AV200" s="12" t="s">
        <v>85</v>
      </c>
      <c r="AW200" s="12" t="s">
        <v>35</v>
      </c>
      <c r="AX200" s="12" t="s">
        <v>78</v>
      </c>
      <c r="AY200" s="199" t="s">
        <v>151</v>
      </c>
    </row>
    <row r="201" spans="2:65" s="12" customFormat="1" ht="22.5" customHeight="1">
      <c r="B201" s="192"/>
      <c r="C201" s="193"/>
      <c r="D201" s="193"/>
      <c r="E201" s="194" t="s">
        <v>22</v>
      </c>
      <c r="F201" s="276" t="s">
        <v>189</v>
      </c>
      <c r="G201" s="277"/>
      <c r="H201" s="277"/>
      <c r="I201" s="277"/>
      <c r="J201" s="193"/>
      <c r="K201" s="195" t="s">
        <v>22</v>
      </c>
      <c r="L201" s="193"/>
      <c r="M201" s="193"/>
      <c r="N201" s="193"/>
      <c r="O201" s="193"/>
      <c r="P201" s="193"/>
      <c r="Q201" s="193"/>
      <c r="R201" s="196"/>
      <c r="T201" s="197"/>
      <c r="U201" s="193"/>
      <c r="V201" s="193"/>
      <c r="W201" s="193"/>
      <c r="X201" s="193"/>
      <c r="Y201" s="193"/>
      <c r="Z201" s="193"/>
      <c r="AA201" s="198"/>
      <c r="AT201" s="199" t="s">
        <v>162</v>
      </c>
      <c r="AU201" s="199" t="s">
        <v>101</v>
      </c>
      <c r="AV201" s="12" t="s">
        <v>85</v>
      </c>
      <c r="AW201" s="12" t="s">
        <v>35</v>
      </c>
      <c r="AX201" s="12" t="s">
        <v>78</v>
      </c>
      <c r="AY201" s="199" t="s">
        <v>151</v>
      </c>
    </row>
    <row r="202" spans="2:65" s="10" customFormat="1" ht="22.5" customHeight="1">
      <c r="B202" s="172"/>
      <c r="C202" s="173"/>
      <c r="D202" s="173"/>
      <c r="E202" s="174" t="s">
        <v>22</v>
      </c>
      <c r="F202" s="274" t="s">
        <v>250</v>
      </c>
      <c r="G202" s="275"/>
      <c r="H202" s="275"/>
      <c r="I202" s="275"/>
      <c r="J202" s="173"/>
      <c r="K202" s="175">
        <v>10.125</v>
      </c>
      <c r="L202" s="173"/>
      <c r="M202" s="173"/>
      <c r="N202" s="173"/>
      <c r="O202" s="173"/>
      <c r="P202" s="173"/>
      <c r="Q202" s="173"/>
      <c r="R202" s="176"/>
      <c r="T202" s="177"/>
      <c r="U202" s="173"/>
      <c r="V202" s="173"/>
      <c r="W202" s="173"/>
      <c r="X202" s="173"/>
      <c r="Y202" s="173"/>
      <c r="Z202" s="173"/>
      <c r="AA202" s="178"/>
      <c r="AT202" s="179" t="s">
        <v>162</v>
      </c>
      <c r="AU202" s="179" t="s">
        <v>101</v>
      </c>
      <c r="AV202" s="10" t="s">
        <v>101</v>
      </c>
      <c r="AW202" s="10" t="s">
        <v>35</v>
      </c>
      <c r="AX202" s="10" t="s">
        <v>78</v>
      </c>
      <c r="AY202" s="179" t="s">
        <v>151</v>
      </c>
    </row>
    <row r="203" spans="2:65" s="12" customFormat="1" ht="22.5" customHeight="1">
      <c r="B203" s="192"/>
      <c r="C203" s="193"/>
      <c r="D203" s="193"/>
      <c r="E203" s="194" t="s">
        <v>22</v>
      </c>
      <c r="F203" s="276" t="s">
        <v>196</v>
      </c>
      <c r="G203" s="277"/>
      <c r="H203" s="277"/>
      <c r="I203" s="277"/>
      <c r="J203" s="193"/>
      <c r="K203" s="195" t="s">
        <v>22</v>
      </c>
      <c r="L203" s="193"/>
      <c r="M203" s="193"/>
      <c r="N203" s="193"/>
      <c r="O203" s="193"/>
      <c r="P203" s="193"/>
      <c r="Q203" s="193"/>
      <c r="R203" s="196"/>
      <c r="T203" s="197"/>
      <c r="U203" s="193"/>
      <c r="V203" s="193"/>
      <c r="W203" s="193"/>
      <c r="X203" s="193"/>
      <c r="Y203" s="193"/>
      <c r="Z203" s="193"/>
      <c r="AA203" s="198"/>
      <c r="AT203" s="199" t="s">
        <v>162</v>
      </c>
      <c r="AU203" s="199" t="s">
        <v>101</v>
      </c>
      <c r="AV203" s="12" t="s">
        <v>85</v>
      </c>
      <c r="AW203" s="12" t="s">
        <v>35</v>
      </c>
      <c r="AX203" s="12" t="s">
        <v>78</v>
      </c>
      <c r="AY203" s="199" t="s">
        <v>151</v>
      </c>
    </row>
    <row r="204" spans="2:65" s="10" customFormat="1" ht="22.5" customHeight="1">
      <c r="B204" s="172"/>
      <c r="C204" s="173"/>
      <c r="D204" s="173"/>
      <c r="E204" s="174" t="s">
        <v>22</v>
      </c>
      <c r="F204" s="274" t="s">
        <v>251</v>
      </c>
      <c r="G204" s="275"/>
      <c r="H204" s="275"/>
      <c r="I204" s="275"/>
      <c r="J204" s="173"/>
      <c r="K204" s="175">
        <v>11.813000000000001</v>
      </c>
      <c r="L204" s="173"/>
      <c r="M204" s="173"/>
      <c r="N204" s="173"/>
      <c r="O204" s="173"/>
      <c r="P204" s="173"/>
      <c r="Q204" s="173"/>
      <c r="R204" s="176"/>
      <c r="T204" s="177"/>
      <c r="U204" s="173"/>
      <c r="V204" s="173"/>
      <c r="W204" s="173"/>
      <c r="X204" s="173"/>
      <c r="Y204" s="173"/>
      <c r="Z204" s="173"/>
      <c r="AA204" s="178"/>
      <c r="AT204" s="179" t="s">
        <v>162</v>
      </c>
      <c r="AU204" s="179" t="s">
        <v>101</v>
      </c>
      <c r="AV204" s="10" t="s">
        <v>101</v>
      </c>
      <c r="AW204" s="10" t="s">
        <v>35</v>
      </c>
      <c r="AX204" s="10" t="s">
        <v>78</v>
      </c>
      <c r="AY204" s="179" t="s">
        <v>151</v>
      </c>
    </row>
    <row r="205" spans="2:65" s="11" customFormat="1" ht="22.5" customHeight="1">
      <c r="B205" s="180"/>
      <c r="C205" s="181"/>
      <c r="D205" s="181"/>
      <c r="E205" s="182" t="s">
        <v>22</v>
      </c>
      <c r="F205" s="270" t="s">
        <v>164</v>
      </c>
      <c r="G205" s="271"/>
      <c r="H205" s="271"/>
      <c r="I205" s="271"/>
      <c r="J205" s="181"/>
      <c r="K205" s="183">
        <v>21.937999999999999</v>
      </c>
      <c r="L205" s="181"/>
      <c r="M205" s="181"/>
      <c r="N205" s="181"/>
      <c r="O205" s="181"/>
      <c r="P205" s="181"/>
      <c r="Q205" s="181"/>
      <c r="R205" s="184"/>
      <c r="T205" s="185"/>
      <c r="U205" s="181"/>
      <c r="V205" s="181"/>
      <c r="W205" s="181"/>
      <c r="X205" s="181"/>
      <c r="Y205" s="181"/>
      <c r="Z205" s="181"/>
      <c r="AA205" s="186"/>
      <c r="AT205" s="187" t="s">
        <v>162</v>
      </c>
      <c r="AU205" s="187" t="s">
        <v>101</v>
      </c>
      <c r="AV205" s="11" t="s">
        <v>156</v>
      </c>
      <c r="AW205" s="11" t="s">
        <v>35</v>
      </c>
      <c r="AX205" s="11" t="s">
        <v>85</v>
      </c>
      <c r="AY205" s="187" t="s">
        <v>151</v>
      </c>
    </row>
    <row r="206" spans="2:65" s="1" customFormat="1" ht="31.5" customHeight="1">
      <c r="B206" s="36"/>
      <c r="C206" s="165" t="s">
        <v>252</v>
      </c>
      <c r="D206" s="165" t="s">
        <v>152</v>
      </c>
      <c r="E206" s="166" t="s">
        <v>253</v>
      </c>
      <c r="F206" s="252" t="s">
        <v>254</v>
      </c>
      <c r="G206" s="252"/>
      <c r="H206" s="252"/>
      <c r="I206" s="252"/>
      <c r="J206" s="167" t="s">
        <v>155</v>
      </c>
      <c r="K206" s="168">
        <v>21.937999999999999</v>
      </c>
      <c r="L206" s="253">
        <v>0</v>
      </c>
      <c r="M206" s="254"/>
      <c r="N206" s="255">
        <f>ROUND(L206*K206,2)</f>
        <v>0</v>
      </c>
      <c r="O206" s="255"/>
      <c r="P206" s="255"/>
      <c r="Q206" s="255"/>
      <c r="R206" s="38"/>
      <c r="T206" s="169" t="s">
        <v>22</v>
      </c>
      <c r="U206" s="45" t="s">
        <v>43</v>
      </c>
      <c r="V206" s="37"/>
      <c r="W206" s="170">
        <f>V206*K206</f>
        <v>0</v>
      </c>
      <c r="X206" s="170">
        <v>4.8900000000000002E-3</v>
      </c>
      <c r="Y206" s="170">
        <f>X206*K206</f>
        <v>0.10727681999999999</v>
      </c>
      <c r="Z206" s="170">
        <v>0</v>
      </c>
      <c r="AA206" s="171">
        <f>Z206*K206</f>
        <v>0</v>
      </c>
      <c r="AR206" s="20" t="s">
        <v>156</v>
      </c>
      <c r="AT206" s="20" t="s">
        <v>152</v>
      </c>
      <c r="AU206" s="20" t="s">
        <v>101</v>
      </c>
      <c r="AY206" s="20" t="s">
        <v>151</v>
      </c>
      <c r="BE206" s="107">
        <f>IF(U206="základní",N206,0)</f>
        <v>0</v>
      </c>
      <c r="BF206" s="107">
        <f>IF(U206="snížená",N206,0)</f>
        <v>0</v>
      </c>
      <c r="BG206" s="107">
        <f>IF(U206="zákl. přenesená",N206,0)</f>
        <v>0</v>
      </c>
      <c r="BH206" s="107">
        <f>IF(U206="sníž. přenesená",N206,0)</f>
        <v>0</v>
      </c>
      <c r="BI206" s="107">
        <f>IF(U206="nulová",N206,0)</f>
        <v>0</v>
      </c>
      <c r="BJ206" s="20" t="s">
        <v>85</v>
      </c>
      <c r="BK206" s="107">
        <f>ROUND(L206*K206,2)</f>
        <v>0</v>
      </c>
      <c r="BL206" s="20" t="s">
        <v>156</v>
      </c>
      <c r="BM206" s="20" t="s">
        <v>255</v>
      </c>
    </row>
    <row r="207" spans="2:65" s="12" customFormat="1" ht="22.5" customHeight="1">
      <c r="B207" s="192"/>
      <c r="C207" s="193"/>
      <c r="D207" s="193"/>
      <c r="E207" s="194" t="s">
        <v>22</v>
      </c>
      <c r="F207" s="278" t="s">
        <v>249</v>
      </c>
      <c r="G207" s="279"/>
      <c r="H207" s="279"/>
      <c r="I207" s="279"/>
      <c r="J207" s="193"/>
      <c r="K207" s="195" t="s">
        <v>22</v>
      </c>
      <c r="L207" s="193"/>
      <c r="M207" s="193"/>
      <c r="N207" s="193"/>
      <c r="O207" s="193"/>
      <c r="P207" s="193"/>
      <c r="Q207" s="193"/>
      <c r="R207" s="196"/>
      <c r="T207" s="197"/>
      <c r="U207" s="193"/>
      <c r="V207" s="193"/>
      <c r="W207" s="193"/>
      <c r="X207" s="193"/>
      <c r="Y207" s="193"/>
      <c r="Z207" s="193"/>
      <c r="AA207" s="198"/>
      <c r="AT207" s="199" t="s">
        <v>162</v>
      </c>
      <c r="AU207" s="199" t="s">
        <v>101</v>
      </c>
      <c r="AV207" s="12" t="s">
        <v>85</v>
      </c>
      <c r="AW207" s="12" t="s">
        <v>35</v>
      </c>
      <c r="AX207" s="12" t="s">
        <v>78</v>
      </c>
      <c r="AY207" s="199" t="s">
        <v>151</v>
      </c>
    </row>
    <row r="208" spans="2:65" s="10" customFormat="1" ht="22.5" customHeight="1">
      <c r="B208" s="172"/>
      <c r="C208" s="173"/>
      <c r="D208" s="173"/>
      <c r="E208" s="174" t="s">
        <v>22</v>
      </c>
      <c r="F208" s="274" t="s">
        <v>256</v>
      </c>
      <c r="G208" s="275"/>
      <c r="H208" s="275"/>
      <c r="I208" s="275"/>
      <c r="J208" s="173"/>
      <c r="K208" s="175">
        <v>21.937999999999999</v>
      </c>
      <c r="L208" s="173"/>
      <c r="M208" s="173"/>
      <c r="N208" s="173"/>
      <c r="O208" s="173"/>
      <c r="P208" s="173"/>
      <c r="Q208" s="173"/>
      <c r="R208" s="176"/>
      <c r="T208" s="177"/>
      <c r="U208" s="173"/>
      <c r="V208" s="173"/>
      <c r="W208" s="173"/>
      <c r="X208" s="173"/>
      <c r="Y208" s="173"/>
      <c r="Z208" s="173"/>
      <c r="AA208" s="178"/>
      <c r="AT208" s="179" t="s">
        <v>162</v>
      </c>
      <c r="AU208" s="179" t="s">
        <v>101</v>
      </c>
      <c r="AV208" s="10" t="s">
        <v>101</v>
      </c>
      <c r="AW208" s="10" t="s">
        <v>35</v>
      </c>
      <c r="AX208" s="10" t="s">
        <v>78</v>
      </c>
      <c r="AY208" s="179" t="s">
        <v>151</v>
      </c>
    </row>
    <row r="209" spans="2:65" s="11" customFormat="1" ht="22.5" customHeight="1">
      <c r="B209" s="180"/>
      <c r="C209" s="181"/>
      <c r="D209" s="181"/>
      <c r="E209" s="182" t="s">
        <v>22</v>
      </c>
      <c r="F209" s="270" t="s">
        <v>164</v>
      </c>
      <c r="G209" s="271"/>
      <c r="H209" s="271"/>
      <c r="I209" s="271"/>
      <c r="J209" s="181"/>
      <c r="K209" s="183">
        <v>21.937999999999999</v>
      </c>
      <c r="L209" s="181"/>
      <c r="M209" s="181"/>
      <c r="N209" s="181"/>
      <c r="O209" s="181"/>
      <c r="P209" s="181"/>
      <c r="Q209" s="181"/>
      <c r="R209" s="184"/>
      <c r="T209" s="185"/>
      <c r="U209" s="181"/>
      <c r="V209" s="181"/>
      <c r="W209" s="181"/>
      <c r="X209" s="181"/>
      <c r="Y209" s="181"/>
      <c r="Z209" s="181"/>
      <c r="AA209" s="186"/>
      <c r="AT209" s="187" t="s">
        <v>162</v>
      </c>
      <c r="AU209" s="187" t="s">
        <v>101</v>
      </c>
      <c r="AV209" s="11" t="s">
        <v>156</v>
      </c>
      <c r="AW209" s="11" t="s">
        <v>35</v>
      </c>
      <c r="AX209" s="11" t="s">
        <v>85</v>
      </c>
      <c r="AY209" s="187" t="s">
        <v>151</v>
      </c>
    </row>
    <row r="210" spans="2:65" s="1" customFormat="1" ht="31.5" customHeight="1">
      <c r="B210" s="36"/>
      <c r="C210" s="165" t="s">
        <v>257</v>
      </c>
      <c r="D210" s="165" t="s">
        <v>152</v>
      </c>
      <c r="E210" s="166" t="s">
        <v>258</v>
      </c>
      <c r="F210" s="252" t="s">
        <v>259</v>
      </c>
      <c r="G210" s="252"/>
      <c r="H210" s="252"/>
      <c r="I210" s="252"/>
      <c r="J210" s="167" t="s">
        <v>155</v>
      </c>
      <c r="K210" s="168">
        <v>739.93799999999999</v>
      </c>
      <c r="L210" s="253">
        <v>0</v>
      </c>
      <c r="M210" s="254"/>
      <c r="N210" s="255">
        <f>ROUND(L210*K210,2)</f>
        <v>0</v>
      </c>
      <c r="O210" s="255"/>
      <c r="P210" s="255"/>
      <c r="Q210" s="255"/>
      <c r="R210" s="38"/>
      <c r="T210" s="169" t="s">
        <v>22</v>
      </c>
      <c r="U210" s="45" t="s">
        <v>43</v>
      </c>
      <c r="V210" s="37"/>
      <c r="W210" s="170">
        <f>V210*K210</f>
        <v>0</v>
      </c>
      <c r="X210" s="170">
        <v>2.6800000000000001E-3</v>
      </c>
      <c r="Y210" s="170">
        <f>X210*K210</f>
        <v>1.98303384</v>
      </c>
      <c r="Z210" s="170">
        <v>0</v>
      </c>
      <c r="AA210" s="171">
        <f>Z210*K210</f>
        <v>0</v>
      </c>
      <c r="AR210" s="20" t="s">
        <v>156</v>
      </c>
      <c r="AT210" s="20" t="s">
        <v>152</v>
      </c>
      <c r="AU210" s="20" t="s">
        <v>101</v>
      </c>
      <c r="AY210" s="20" t="s">
        <v>151</v>
      </c>
      <c r="BE210" s="107">
        <f>IF(U210="základní",N210,0)</f>
        <v>0</v>
      </c>
      <c r="BF210" s="107">
        <f>IF(U210="snížená",N210,0)</f>
        <v>0</v>
      </c>
      <c r="BG210" s="107">
        <f>IF(U210="zákl. přenesená",N210,0)</f>
        <v>0</v>
      </c>
      <c r="BH210" s="107">
        <f>IF(U210="sníž. přenesená",N210,0)</f>
        <v>0</v>
      </c>
      <c r="BI210" s="107">
        <f>IF(U210="nulová",N210,0)</f>
        <v>0</v>
      </c>
      <c r="BJ210" s="20" t="s">
        <v>85</v>
      </c>
      <c r="BK210" s="107">
        <f>ROUND(L210*K210,2)</f>
        <v>0</v>
      </c>
      <c r="BL210" s="20" t="s">
        <v>156</v>
      </c>
      <c r="BM210" s="20" t="s">
        <v>260</v>
      </c>
    </row>
    <row r="211" spans="2:65" s="10" customFormat="1" ht="22.5" customHeight="1">
      <c r="B211" s="172"/>
      <c r="C211" s="173"/>
      <c r="D211" s="173"/>
      <c r="E211" s="174" t="s">
        <v>22</v>
      </c>
      <c r="F211" s="272" t="s">
        <v>261</v>
      </c>
      <c r="G211" s="273"/>
      <c r="H211" s="273"/>
      <c r="I211" s="273"/>
      <c r="J211" s="173"/>
      <c r="K211" s="175">
        <v>805.45799999999997</v>
      </c>
      <c r="L211" s="173"/>
      <c r="M211" s="173"/>
      <c r="N211" s="173"/>
      <c r="O211" s="173"/>
      <c r="P211" s="173"/>
      <c r="Q211" s="173"/>
      <c r="R211" s="176"/>
      <c r="T211" s="177"/>
      <c r="U211" s="173"/>
      <c r="V211" s="173"/>
      <c r="W211" s="173"/>
      <c r="X211" s="173"/>
      <c r="Y211" s="173"/>
      <c r="Z211" s="173"/>
      <c r="AA211" s="178"/>
      <c r="AT211" s="179" t="s">
        <v>162</v>
      </c>
      <c r="AU211" s="179" t="s">
        <v>101</v>
      </c>
      <c r="AV211" s="10" t="s">
        <v>101</v>
      </c>
      <c r="AW211" s="10" t="s">
        <v>35</v>
      </c>
      <c r="AX211" s="10" t="s">
        <v>78</v>
      </c>
      <c r="AY211" s="179" t="s">
        <v>151</v>
      </c>
    </row>
    <row r="212" spans="2:65" s="10" customFormat="1" ht="22.5" customHeight="1">
      <c r="B212" s="172"/>
      <c r="C212" s="173"/>
      <c r="D212" s="173"/>
      <c r="E212" s="174" t="s">
        <v>22</v>
      </c>
      <c r="F212" s="274" t="s">
        <v>262</v>
      </c>
      <c r="G212" s="275"/>
      <c r="H212" s="275"/>
      <c r="I212" s="275"/>
      <c r="J212" s="173"/>
      <c r="K212" s="175">
        <v>-65.52</v>
      </c>
      <c r="L212" s="173"/>
      <c r="M212" s="173"/>
      <c r="N212" s="173"/>
      <c r="O212" s="173"/>
      <c r="P212" s="173"/>
      <c r="Q212" s="173"/>
      <c r="R212" s="176"/>
      <c r="T212" s="177"/>
      <c r="U212" s="173"/>
      <c r="V212" s="173"/>
      <c r="W212" s="173"/>
      <c r="X212" s="173"/>
      <c r="Y212" s="173"/>
      <c r="Z212" s="173"/>
      <c r="AA212" s="178"/>
      <c r="AT212" s="179" t="s">
        <v>162</v>
      </c>
      <c r="AU212" s="179" t="s">
        <v>101</v>
      </c>
      <c r="AV212" s="10" t="s">
        <v>101</v>
      </c>
      <c r="AW212" s="10" t="s">
        <v>35</v>
      </c>
      <c r="AX212" s="10" t="s">
        <v>78</v>
      </c>
      <c r="AY212" s="179" t="s">
        <v>151</v>
      </c>
    </row>
    <row r="213" spans="2:65" s="11" customFormat="1" ht="22.5" customHeight="1">
      <c r="B213" s="180"/>
      <c r="C213" s="181"/>
      <c r="D213" s="181"/>
      <c r="E213" s="182" t="s">
        <v>22</v>
      </c>
      <c r="F213" s="270" t="s">
        <v>164</v>
      </c>
      <c r="G213" s="271"/>
      <c r="H213" s="271"/>
      <c r="I213" s="271"/>
      <c r="J213" s="181"/>
      <c r="K213" s="183">
        <v>739.93799999999999</v>
      </c>
      <c r="L213" s="181"/>
      <c r="M213" s="181"/>
      <c r="N213" s="181"/>
      <c r="O213" s="181"/>
      <c r="P213" s="181"/>
      <c r="Q213" s="181"/>
      <c r="R213" s="184"/>
      <c r="T213" s="185"/>
      <c r="U213" s="181"/>
      <c r="V213" s="181"/>
      <c r="W213" s="181"/>
      <c r="X213" s="181"/>
      <c r="Y213" s="181"/>
      <c r="Z213" s="181"/>
      <c r="AA213" s="186"/>
      <c r="AT213" s="187" t="s">
        <v>162</v>
      </c>
      <c r="AU213" s="187" t="s">
        <v>101</v>
      </c>
      <c r="AV213" s="11" t="s">
        <v>156</v>
      </c>
      <c r="AW213" s="11" t="s">
        <v>35</v>
      </c>
      <c r="AX213" s="11" t="s">
        <v>85</v>
      </c>
      <c r="AY213" s="187" t="s">
        <v>151</v>
      </c>
    </row>
    <row r="214" spans="2:65" s="1" customFormat="1" ht="22.5" customHeight="1">
      <c r="B214" s="36"/>
      <c r="C214" s="165" t="s">
        <v>10</v>
      </c>
      <c r="D214" s="165" t="s">
        <v>152</v>
      </c>
      <c r="E214" s="166" t="s">
        <v>263</v>
      </c>
      <c r="F214" s="252" t="s">
        <v>264</v>
      </c>
      <c r="G214" s="252"/>
      <c r="H214" s="252"/>
      <c r="I214" s="252"/>
      <c r="J214" s="167" t="s">
        <v>155</v>
      </c>
      <c r="K214" s="168">
        <v>397.2</v>
      </c>
      <c r="L214" s="253">
        <v>0</v>
      </c>
      <c r="M214" s="254"/>
      <c r="N214" s="255">
        <f>ROUND(L214*K214,2)</f>
        <v>0</v>
      </c>
      <c r="O214" s="255"/>
      <c r="P214" s="255"/>
      <c r="Q214" s="255"/>
      <c r="R214" s="38"/>
      <c r="T214" s="169" t="s">
        <v>22</v>
      </c>
      <c r="U214" s="45" t="s">
        <v>43</v>
      </c>
      <c r="V214" s="37"/>
      <c r="W214" s="170">
        <f>V214*K214</f>
        <v>0</v>
      </c>
      <c r="X214" s="170">
        <v>1.2E-4</v>
      </c>
      <c r="Y214" s="170">
        <f>X214*K214</f>
        <v>4.7663999999999998E-2</v>
      </c>
      <c r="Z214" s="170">
        <v>0</v>
      </c>
      <c r="AA214" s="171">
        <f>Z214*K214</f>
        <v>0</v>
      </c>
      <c r="AR214" s="20" t="s">
        <v>156</v>
      </c>
      <c r="AT214" s="20" t="s">
        <v>152</v>
      </c>
      <c r="AU214" s="20" t="s">
        <v>101</v>
      </c>
      <c r="AY214" s="20" t="s">
        <v>151</v>
      </c>
      <c r="BE214" s="107">
        <f>IF(U214="základní",N214,0)</f>
        <v>0</v>
      </c>
      <c r="BF214" s="107">
        <f>IF(U214="snížená",N214,0)</f>
        <v>0</v>
      </c>
      <c r="BG214" s="107">
        <f>IF(U214="zákl. přenesená",N214,0)</f>
        <v>0</v>
      </c>
      <c r="BH214" s="107">
        <f>IF(U214="sníž. přenesená",N214,0)</f>
        <v>0</v>
      </c>
      <c r="BI214" s="107">
        <f>IF(U214="nulová",N214,0)</f>
        <v>0</v>
      </c>
      <c r="BJ214" s="20" t="s">
        <v>85</v>
      </c>
      <c r="BK214" s="107">
        <f>ROUND(L214*K214,2)</f>
        <v>0</v>
      </c>
      <c r="BL214" s="20" t="s">
        <v>156</v>
      </c>
      <c r="BM214" s="20" t="s">
        <v>265</v>
      </c>
    </row>
    <row r="215" spans="2:65" s="10" customFormat="1" ht="22.5" customHeight="1">
      <c r="B215" s="172"/>
      <c r="C215" s="173"/>
      <c r="D215" s="173"/>
      <c r="E215" s="174" t="s">
        <v>22</v>
      </c>
      <c r="F215" s="272" t="s">
        <v>266</v>
      </c>
      <c r="G215" s="273"/>
      <c r="H215" s="273"/>
      <c r="I215" s="273"/>
      <c r="J215" s="173"/>
      <c r="K215" s="175">
        <v>397.2</v>
      </c>
      <c r="L215" s="173"/>
      <c r="M215" s="173"/>
      <c r="N215" s="173"/>
      <c r="O215" s="173"/>
      <c r="P215" s="173"/>
      <c r="Q215" s="173"/>
      <c r="R215" s="176"/>
      <c r="T215" s="177"/>
      <c r="U215" s="173"/>
      <c r="V215" s="173"/>
      <c r="W215" s="173"/>
      <c r="X215" s="173"/>
      <c r="Y215" s="173"/>
      <c r="Z215" s="173"/>
      <c r="AA215" s="178"/>
      <c r="AT215" s="179" t="s">
        <v>162</v>
      </c>
      <c r="AU215" s="179" t="s">
        <v>101</v>
      </c>
      <c r="AV215" s="10" t="s">
        <v>101</v>
      </c>
      <c r="AW215" s="10" t="s">
        <v>35</v>
      </c>
      <c r="AX215" s="10" t="s">
        <v>78</v>
      </c>
      <c r="AY215" s="179" t="s">
        <v>151</v>
      </c>
    </row>
    <row r="216" spans="2:65" s="11" customFormat="1" ht="22.5" customHeight="1">
      <c r="B216" s="180"/>
      <c r="C216" s="181"/>
      <c r="D216" s="181"/>
      <c r="E216" s="182" t="s">
        <v>22</v>
      </c>
      <c r="F216" s="270" t="s">
        <v>164</v>
      </c>
      <c r="G216" s="271"/>
      <c r="H216" s="271"/>
      <c r="I216" s="271"/>
      <c r="J216" s="181"/>
      <c r="K216" s="183">
        <v>397.2</v>
      </c>
      <c r="L216" s="181"/>
      <c r="M216" s="181"/>
      <c r="N216" s="181"/>
      <c r="O216" s="181"/>
      <c r="P216" s="181"/>
      <c r="Q216" s="181"/>
      <c r="R216" s="184"/>
      <c r="T216" s="185"/>
      <c r="U216" s="181"/>
      <c r="V216" s="181"/>
      <c r="W216" s="181"/>
      <c r="X216" s="181"/>
      <c r="Y216" s="181"/>
      <c r="Z216" s="181"/>
      <c r="AA216" s="186"/>
      <c r="AT216" s="187" t="s">
        <v>162</v>
      </c>
      <c r="AU216" s="187" t="s">
        <v>101</v>
      </c>
      <c r="AV216" s="11" t="s">
        <v>156</v>
      </c>
      <c r="AW216" s="11" t="s">
        <v>35</v>
      </c>
      <c r="AX216" s="11" t="s">
        <v>85</v>
      </c>
      <c r="AY216" s="187" t="s">
        <v>151</v>
      </c>
    </row>
    <row r="217" spans="2:65" s="1" customFormat="1" ht="22.5" customHeight="1">
      <c r="B217" s="36"/>
      <c r="C217" s="165" t="s">
        <v>267</v>
      </c>
      <c r="D217" s="165" t="s">
        <v>152</v>
      </c>
      <c r="E217" s="166" t="s">
        <v>268</v>
      </c>
      <c r="F217" s="252" t="s">
        <v>269</v>
      </c>
      <c r="G217" s="252"/>
      <c r="H217" s="252"/>
      <c r="I217" s="252"/>
      <c r="J217" s="167" t="s">
        <v>155</v>
      </c>
      <c r="K217" s="168">
        <v>85.665000000000006</v>
      </c>
      <c r="L217" s="253">
        <v>0</v>
      </c>
      <c r="M217" s="254"/>
      <c r="N217" s="255">
        <f>ROUND(L217*K217,2)</f>
        <v>0</v>
      </c>
      <c r="O217" s="255"/>
      <c r="P217" s="255"/>
      <c r="Q217" s="255"/>
      <c r="R217" s="38"/>
      <c r="T217" s="169" t="s">
        <v>22</v>
      </c>
      <c r="U217" s="45" t="s">
        <v>43</v>
      </c>
      <c r="V217" s="37"/>
      <c r="W217" s="170">
        <f>V217*K217</f>
        <v>0</v>
      </c>
      <c r="X217" s="170">
        <v>1.2E-4</v>
      </c>
      <c r="Y217" s="170">
        <f>X217*K217</f>
        <v>1.02798E-2</v>
      </c>
      <c r="Z217" s="170">
        <v>0</v>
      </c>
      <c r="AA217" s="171">
        <f>Z217*K217</f>
        <v>0</v>
      </c>
      <c r="AR217" s="20" t="s">
        <v>156</v>
      </c>
      <c r="AT217" s="20" t="s">
        <v>152</v>
      </c>
      <c r="AU217" s="20" t="s">
        <v>101</v>
      </c>
      <c r="AY217" s="20" t="s">
        <v>151</v>
      </c>
      <c r="BE217" s="107">
        <f>IF(U217="základní",N217,0)</f>
        <v>0</v>
      </c>
      <c r="BF217" s="107">
        <f>IF(U217="snížená",N217,0)</f>
        <v>0</v>
      </c>
      <c r="BG217" s="107">
        <f>IF(U217="zákl. přenesená",N217,0)</f>
        <v>0</v>
      </c>
      <c r="BH217" s="107">
        <f>IF(U217="sníž. přenesená",N217,0)</f>
        <v>0</v>
      </c>
      <c r="BI217" s="107">
        <f>IF(U217="nulová",N217,0)</f>
        <v>0</v>
      </c>
      <c r="BJ217" s="20" t="s">
        <v>85</v>
      </c>
      <c r="BK217" s="107">
        <f>ROUND(L217*K217,2)</f>
        <v>0</v>
      </c>
      <c r="BL217" s="20" t="s">
        <v>156</v>
      </c>
      <c r="BM217" s="20" t="s">
        <v>270</v>
      </c>
    </row>
    <row r="218" spans="2:65" s="10" customFormat="1" ht="22.5" customHeight="1">
      <c r="B218" s="172"/>
      <c r="C218" s="173"/>
      <c r="D218" s="173"/>
      <c r="E218" s="174" t="s">
        <v>22</v>
      </c>
      <c r="F218" s="272" t="s">
        <v>271</v>
      </c>
      <c r="G218" s="273"/>
      <c r="H218" s="273"/>
      <c r="I218" s="273"/>
      <c r="J218" s="173"/>
      <c r="K218" s="175">
        <v>66.3</v>
      </c>
      <c r="L218" s="173"/>
      <c r="M218" s="173"/>
      <c r="N218" s="173"/>
      <c r="O218" s="173"/>
      <c r="P218" s="173"/>
      <c r="Q218" s="173"/>
      <c r="R218" s="176"/>
      <c r="T218" s="177"/>
      <c r="U218" s="173"/>
      <c r="V218" s="173"/>
      <c r="W218" s="173"/>
      <c r="X218" s="173"/>
      <c r="Y218" s="173"/>
      <c r="Z218" s="173"/>
      <c r="AA218" s="178"/>
      <c r="AT218" s="179" t="s">
        <v>162</v>
      </c>
      <c r="AU218" s="179" t="s">
        <v>101</v>
      </c>
      <c r="AV218" s="10" t="s">
        <v>101</v>
      </c>
      <c r="AW218" s="10" t="s">
        <v>35</v>
      </c>
      <c r="AX218" s="10" t="s">
        <v>78</v>
      </c>
      <c r="AY218" s="179" t="s">
        <v>151</v>
      </c>
    </row>
    <row r="219" spans="2:65" s="10" customFormat="1" ht="22.5" customHeight="1">
      <c r="B219" s="172"/>
      <c r="C219" s="173"/>
      <c r="D219" s="173"/>
      <c r="E219" s="174" t="s">
        <v>22</v>
      </c>
      <c r="F219" s="274" t="s">
        <v>272</v>
      </c>
      <c r="G219" s="275"/>
      <c r="H219" s="275"/>
      <c r="I219" s="275"/>
      <c r="J219" s="173"/>
      <c r="K219" s="175">
        <v>17.11</v>
      </c>
      <c r="L219" s="173"/>
      <c r="M219" s="173"/>
      <c r="N219" s="173"/>
      <c r="O219" s="173"/>
      <c r="P219" s="173"/>
      <c r="Q219" s="173"/>
      <c r="R219" s="176"/>
      <c r="T219" s="177"/>
      <c r="U219" s="173"/>
      <c r="V219" s="173"/>
      <c r="W219" s="173"/>
      <c r="X219" s="173"/>
      <c r="Y219" s="173"/>
      <c r="Z219" s="173"/>
      <c r="AA219" s="178"/>
      <c r="AT219" s="179" t="s">
        <v>162</v>
      </c>
      <c r="AU219" s="179" t="s">
        <v>101</v>
      </c>
      <c r="AV219" s="10" t="s">
        <v>101</v>
      </c>
      <c r="AW219" s="10" t="s">
        <v>35</v>
      </c>
      <c r="AX219" s="10" t="s">
        <v>78</v>
      </c>
      <c r="AY219" s="179" t="s">
        <v>151</v>
      </c>
    </row>
    <row r="220" spans="2:65" s="10" customFormat="1" ht="22.5" customHeight="1">
      <c r="B220" s="172"/>
      <c r="C220" s="173"/>
      <c r="D220" s="173"/>
      <c r="E220" s="174" t="s">
        <v>22</v>
      </c>
      <c r="F220" s="274" t="s">
        <v>273</v>
      </c>
      <c r="G220" s="275"/>
      <c r="H220" s="275"/>
      <c r="I220" s="275"/>
      <c r="J220" s="173"/>
      <c r="K220" s="175">
        <v>2.2549999999999999</v>
      </c>
      <c r="L220" s="173"/>
      <c r="M220" s="173"/>
      <c r="N220" s="173"/>
      <c r="O220" s="173"/>
      <c r="P220" s="173"/>
      <c r="Q220" s="173"/>
      <c r="R220" s="176"/>
      <c r="T220" s="177"/>
      <c r="U220" s="173"/>
      <c r="V220" s="173"/>
      <c r="W220" s="173"/>
      <c r="X220" s="173"/>
      <c r="Y220" s="173"/>
      <c r="Z220" s="173"/>
      <c r="AA220" s="178"/>
      <c r="AT220" s="179" t="s">
        <v>162</v>
      </c>
      <c r="AU220" s="179" t="s">
        <v>101</v>
      </c>
      <c r="AV220" s="10" t="s">
        <v>101</v>
      </c>
      <c r="AW220" s="10" t="s">
        <v>35</v>
      </c>
      <c r="AX220" s="10" t="s">
        <v>78</v>
      </c>
      <c r="AY220" s="179" t="s">
        <v>151</v>
      </c>
    </row>
    <row r="221" spans="2:65" s="11" customFormat="1" ht="22.5" customHeight="1">
      <c r="B221" s="180"/>
      <c r="C221" s="181"/>
      <c r="D221" s="181"/>
      <c r="E221" s="182" t="s">
        <v>22</v>
      </c>
      <c r="F221" s="270" t="s">
        <v>164</v>
      </c>
      <c r="G221" s="271"/>
      <c r="H221" s="271"/>
      <c r="I221" s="271"/>
      <c r="J221" s="181"/>
      <c r="K221" s="183">
        <v>85.665000000000006</v>
      </c>
      <c r="L221" s="181"/>
      <c r="M221" s="181"/>
      <c r="N221" s="181"/>
      <c r="O221" s="181"/>
      <c r="P221" s="181"/>
      <c r="Q221" s="181"/>
      <c r="R221" s="184"/>
      <c r="T221" s="185"/>
      <c r="U221" s="181"/>
      <c r="V221" s="181"/>
      <c r="W221" s="181"/>
      <c r="X221" s="181"/>
      <c r="Y221" s="181"/>
      <c r="Z221" s="181"/>
      <c r="AA221" s="186"/>
      <c r="AT221" s="187" t="s">
        <v>162</v>
      </c>
      <c r="AU221" s="187" t="s">
        <v>101</v>
      </c>
      <c r="AV221" s="11" t="s">
        <v>156</v>
      </c>
      <c r="AW221" s="11" t="s">
        <v>35</v>
      </c>
      <c r="AX221" s="11" t="s">
        <v>85</v>
      </c>
      <c r="AY221" s="187" t="s">
        <v>151</v>
      </c>
    </row>
    <row r="222" spans="2:65" s="1" customFormat="1" ht="22.5" customHeight="1">
      <c r="B222" s="36"/>
      <c r="C222" s="165" t="s">
        <v>274</v>
      </c>
      <c r="D222" s="165" t="s">
        <v>152</v>
      </c>
      <c r="E222" s="166" t="s">
        <v>275</v>
      </c>
      <c r="F222" s="252" t="s">
        <v>276</v>
      </c>
      <c r="G222" s="252"/>
      <c r="H222" s="252"/>
      <c r="I222" s="252"/>
      <c r="J222" s="167" t="s">
        <v>155</v>
      </c>
      <c r="K222" s="168">
        <v>1238.1179999999999</v>
      </c>
      <c r="L222" s="253">
        <v>0</v>
      </c>
      <c r="M222" s="254"/>
      <c r="N222" s="255">
        <f>ROUND(L222*K222,2)</f>
        <v>0</v>
      </c>
      <c r="O222" s="255"/>
      <c r="P222" s="255"/>
      <c r="Q222" s="255"/>
      <c r="R222" s="38"/>
      <c r="T222" s="169" t="s">
        <v>22</v>
      </c>
      <c r="U222" s="45" t="s">
        <v>43</v>
      </c>
      <c r="V222" s="37"/>
      <c r="W222" s="170">
        <f>V222*K222</f>
        <v>0</v>
      </c>
      <c r="X222" s="170">
        <v>0</v>
      </c>
      <c r="Y222" s="170">
        <f>X222*K222</f>
        <v>0</v>
      </c>
      <c r="Z222" s="170">
        <v>0</v>
      </c>
      <c r="AA222" s="171">
        <f>Z222*K222</f>
        <v>0</v>
      </c>
      <c r="AR222" s="20" t="s">
        <v>156</v>
      </c>
      <c r="AT222" s="20" t="s">
        <v>152</v>
      </c>
      <c r="AU222" s="20" t="s">
        <v>101</v>
      </c>
      <c r="AY222" s="20" t="s">
        <v>151</v>
      </c>
      <c r="BE222" s="107">
        <f>IF(U222="základní",N222,0)</f>
        <v>0</v>
      </c>
      <c r="BF222" s="107">
        <f>IF(U222="snížená",N222,0)</f>
        <v>0</v>
      </c>
      <c r="BG222" s="107">
        <f>IF(U222="zákl. přenesená",N222,0)</f>
        <v>0</v>
      </c>
      <c r="BH222" s="107">
        <f>IF(U222="sníž. přenesená",N222,0)</f>
        <v>0</v>
      </c>
      <c r="BI222" s="107">
        <f>IF(U222="nulová",N222,0)</f>
        <v>0</v>
      </c>
      <c r="BJ222" s="20" t="s">
        <v>85</v>
      </c>
      <c r="BK222" s="107">
        <f>ROUND(L222*K222,2)</f>
        <v>0</v>
      </c>
      <c r="BL222" s="20" t="s">
        <v>156</v>
      </c>
      <c r="BM222" s="20" t="s">
        <v>277</v>
      </c>
    </row>
    <row r="223" spans="2:65" s="10" customFormat="1" ht="22.5" customHeight="1">
      <c r="B223" s="172"/>
      <c r="C223" s="173"/>
      <c r="D223" s="173"/>
      <c r="E223" s="174" t="s">
        <v>22</v>
      </c>
      <c r="F223" s="272" t="s">
        <v>278</v>
      </c>
      <c r="G223" s="273"/>
      <c r="H223" s="273"/>
      <c r="I223" s="273"/>
      <c r="J223" s="173"/>
      <c r="K223" s="175">
        <v>805.45799999999997</v>
      </c>
      <c r="L223" s="173"/>
      <c r="M223" s="173"/>
      <c r="N223" s="173"/>
      <c r="O223" s="173"/>
      <c r="P223" s="173"/>
      <c r="Q223" s="173"/>
      <c r="R223" s="176"/>
      <c r="T223" s="177"/>
      <c r="U223" s="173"/>
      <c r="V223" s="173"/>
      <c r="W223" s="173"/>
      <c r="X223" s="173"/>
      <c r="Y223" s="173"/>
      <c r="Z223" s="173"/>
      <c r="AA223" s="178"/>
      <c r="AT223" s="179" t="s">
        <v>162</v>
      </c>
      <c r="AU223" s="179" t="s">
        <v>101</v>
      </c>
      <c r="AV223" s="10" t="s">
        <v>101</v>
      </c>
      <c r="AW223" s="10" t="s">
        <v>35</v>
      </c>
      <c r="AX223" s="10" t="s">
        <v>78</v>
      </c>
      <c r="AY223" s="179" t="s">
        <v>151</v>
      </c>
    </row>
    <row r="224" spans="2:65" s="10" customFormat="1" ht="22.5" customHeight="1">
      <c r="B224" s="172"/>
      <c r="C224" s="173"/>
      <c r="D224" s="173"/>
      <c r="E224" s="174" t="s">
        <v>22</v>
      </c>
      <c r="F224" s="274" t="s">
        <v>279</v>
      </c>
      <c r="G224" s="275"/>
      <c r="H224" s="275"/>
      <c r="I224" s="275"/>
      <c r="J224" s="173"/>
      <c r="K224" s="175">
        <v>432.66</v>
      </c>
      <c r="L224" s="173"/>
      <c r="M224" s="173"/>
      <c r="N224" s="173"/>
      <c r="O224" s="173"/>
      <c r="P224" s="173"/>
      <c r="Q224" s="173"/>
      <c r="R224" s="176"/>
      <c r="T224" s="177"/>
      <c r="U224" s="173"/>
      <c r="V224" s="173"/>
      <c r="W224" s="173"/>
      <c r="X224" s="173"/>
      <c r="Y224" s="173"/>
      <c r="Z224" s="173"/>
      <c r="AA224" s="178"/>
      <c r="AT224" s="179" t="s">
        <v>162</v>
      </c>
      <c r="AU224" s="179" t="s">
        <v>101</v>
      </c>
      <c r="AV224" s="10" t="s">
        <v>101</v>
      </c>
      <c r="AW224" s="10" t="s">
        <v>35</v>
      </c>
      <c r="AX224" s="10" t="s">
        <v>78</v>
      </c>
      <c r="AY224" s="179" t="s">
        <v>151</v>
      </c>
    </row>
    <row r="225" spans="2:65" s="11" customFormat="1" ht="22.5" customHeight="1">
      <c r="B225" s="180"/>
      <c r="C225" s="181"/>
      <c r="D225" s="181"/>
      <c r="E225" s="182" t="s">
        <v>22</v>
      </c>
      <c r="F225" s="270" t="s">
        <v>164</v>
      </c>
      <c r="G225" s="271"/>
      <c r="H225" s="271"/>
      <c r="I225" s="271"/>
      <c r="J225" s="181"/>
      <c r="K225" s="183">
        <v>1238.1179999999999</v>
      </c>
      <c r="L225" s="181"/>
      <c r="M225" s="181"/>
      <c r="N225" s="181"/>
      <c r="O225" s="181"/>
      <c r="P225" s="181"/>
      <c r="Q225" s="181"/>
      <c r="R225" s="184"/>
      <c r="T225" s="185"/>
      <c r="U225" s="181"/>
      <c r="V225" s="181"/>
      <c r="W225" s="181"/>
      <c r="X225" s="181"/>
      <c r="Y225" s="181"/>
      <c r="Z225" s="181"/>
      <c r="AA225" s="186"/>
      <c r="AT225" s="187" t="s">
        <v>162</v>
      </c>
      <c r="AU225" s="187" t="s">
        <v>101</v>
      </c>
      <c r="AV225" s="11" t="s">
        <v>156</v>
      </c>
      <c r="AW225" s="11" t="s">
        <v>35</v>
      </c>
      <c r="AX225" s="11" t="s">
        <v>85</v>
      </c>
      <c r="AY225" s="187" t="s">
        <v>151</v>
      </c>
    </row>
    <row r="226" spans="2:65" s="1" customFormat="1" ht="31.5" customHeight="1">
      <c r="B226" s="36"/>
      <c r="C226" s="165" t="s">
        <v>280</v>
      </c>
      <c r="D226" s="165" t="s">
        <v>152</v>
      </c>
      <c r="E226" s="166" t="s">
        <v>281</v>
      </c>
      <c r="F226" s="252" t="s">
        <v>282</v>
      </c>
      <c r="G226" s="252"/>
      <c r="H226" s="252"/>
      <c r="I226" s="252"/>
      <c r="J226" s="167" t="s">
        <v>283</v>
      </c>
      <c r="K226" s="168">
        <v>1</v>
      </c>
      <c r="L226" s="253">
        <v>0</v>
      </c>
      <c r="M226" s="254"/>
      <c r="N226" s="255">
        <f>ROUND(L226*K226,2)</f>
        <v>0</v>
      </c>
      <c r="O226" s="255"/>
      <c r="P226" s="255"/>
      <c r="Q226" s="255"/>
      <c r="R226" s="38"/>
      <c r="T226" s="169" t="s">
        <v>22</v>
      </c>
      <c r="U226" s="45" t="s">
        <v>43</v>
      </c>
      <c r="V226" s="37"/>
      <c r="W226" s="170">
        <f>V226*K226</f>
        <v>0</v>
      </c>
      <c r="X226" s="170">
        <v>5.0000000000000001E-4</v>
      </c>
      <c r="Y226" s="170">
        <f>X226*K226</f>
        <v>5.0000000000000001E-4</v>
      </c>
      <c r="Z226" s="170">
        <v>0</v>
      </c>
      <c r="AA226" s="171">
        <f>Z226*K226</f>
        <v>0</v>
      </c>
      <c r="AR226" s="20" t="s">
        <v>156</v>
      </c>
      <c r="AT226" s="20" t="s">
        <v>152</v>
      </c>
      <c r="AU226" s="20" t="s">
        <v>101</v>
      </c>
      <c r="AY226" s="20" t="s">
        <v>151</v>
      </c>
      <c r="BE226" s="107">
        <f>IF(U226="základní",N226,0)</f>
        <v>0</v>
      </c>
      <c r="BF226" s="107">
        <f>IF(U226="snížená",N226,0)</f>
        <v>0</v>
      </c>
      <c r="BG226" s="107">
        <f>IF(U226="zákl. přenesená",N226,0)</f>
        <v>0</v>
      </c>
      <c r="BH226" s="107">
        <f>IF(U226="sníž. přenesená",N226,0)</f>
        <v>0</v>
      </c>
      <c r="BI226" s="107">
        <f>IF(U226="nulová",N226,0)</f>
        <v>0</v>
      </c>
      <c r="BJ226" s="20" t="s">
        <v>85</v>
      </c>
      <c r="BK226" s="107">
        <f>ROUND(L226*K226,2)</f>
        <v>0</v>
      </c>
      <c r="BL226" s="20" t="s">
        <v>156</v>
      </c>
      <c r="BM226" s="20" t="s">
        <v>284</v>
      </c>
    </row>
    <row r="227" spans="2:65" s="9" customFormat="1" ht="29.85" customHeight="1">
      <c r="B227" s="154"/>
      <c r="C227" s="155"/>
      <c r="D227" s="164" t="s">
        <v>114</v>
      </c>
      <c r="E227" s="164"/>
      <c r="F227" s="164"/>
      <c r="G227" s="164"/>
      <c r="H227" s="164"/>
      <c r="I227" s="164"/>
      <c r="J227" s="164"/>
      <c r="K227" s="164"/>
      <c r="L227" s="164"/>
      <c r="M227" s="164"/>
      <c r="N227" s="262">
        <f>BK227</f>
        <v>0</v>
      </c>
      <c r="O227" s="263"/>
      <c r="P227" s="263"/>
      <c r="Q227" s="263"/>
      <c r="R227" s="157"/>
      <c r="T227" s="158"/>
      <c r="U227" s="155"/>
      <c r="V227" s="155"/>
      <c r="W227" s="159">
        <f>SUM(W228:W243)</f>
        <v>0</v>
      </c>
      <c r="X227" s="155"/>
      <c r="Y227" s="159">
        <f>SUM(Y228:Y243)</f>
        <v>5.0820000000000004E-2</v>
      </c>
      <c r="Z227" s="155"/>
      <c r="AA227" s="160">
        <f>SUM(AA228:AA243)</f>
        <v>0</v>
      </c>
      <c r="AR227" s="161" t="s">
        <v>85</v>
      </c>
      <c r="AT227" s="162" t="s">
        <v>77</v>
      </c>
      <c r="AU227" s="162" t="s">
        <v>85</v>
      </c>
      <c r="AY227" s="161" t="s">
        <v>151</v>
      </c>
      <c r="BK227" s="163">
        <f>SUM(BK228:BK243)</f>
        <v>0</v>
      </c>
    </row>
    <row r="228" spans="2:65" s="1" customFormat="1" ht="31.5" customHeight="1">
      <c r="B228" s="36"/>
      <c r="C228" s="165" t="s">
        <v>285</v>
      </c>
      <c r="D228" s="165" t="s">
        <v>152</v>
      </c>
      <c r="E228" s="166" t="s">
        <v>286</v>
      </c>
      <c r="F228" s="252" t="s">
        <v>287</v>
      </c>
      <c r="G228" s="252"/>
      <c r="H228" s="252"/>
      <c r="I228" s="252"/>
      <c r="J228" s="167" t="s">
        <v>155</v>
      </c>
      <c r="K228" s="168">
        <v>1021.77</v>
      </c>
      <c r="L228" s="253">
        <v>0</v>
      </c>
      <c r="M228" s="254"/>
      <c r="N228" s="255">
        <f>ROUND(L228*K228,2)</f>
        <v>0</v>
      </c>
      <c r="O228" s="255"/>
      <c r="P228" s="255"/>
      <c r="Q228" s="255"/>
      <c r="R228" s="38"/>
      <c r="T228" s="169" t="s">
        <v>22</v>
      </c>
      <c r="U228" s="45" t="s">
        <v>43</v>
      </c>
      <c r="V228" s="37"/>
      <c r="W228" s="170">
        <f>V228*K228</f>
        <v>0</v>
      </c>
      <c r="X228" s="170">
        <v>0</v>
      </c>
      <c r="Y228" s="170">
        <f>X228*K228</f>
        <v>0</v>
      </c>
      <c r="Z228" s="170">
        <v>0</v>
      </c>
      <c r="AA228" s="171">
        <f>Z228*K228</f>
        <v>0</v>
      </c>
      <c r="AR228" s="20" t="s">
        <v>156</v>
      </c>
      <c r="AT228" s="20" t="s">
        <v>152</v>
      </c>
      <c r="AU228" s="20" t="s">
        <v>101</v>
      </c>
      <c r="AY228" s="20" t="s">
        <v>151</v>
      </c>
      <c r="BE228" s="107">
        <f>IF(U228="základní",N228,0)</f>
        <v>0</v>
      </c>
      <c r="BF228" s="107">
        <f>IF(U228="snížená",N228,0)</f>
        <v>0</v>
      </c>
      <c r="BG228" s="107">
        <f>IF(U228="zákl. přenesená",N228,0)</f>
        <v>0</v>
      </c>
      <c r="BH228" s="107">
        <f>IF(U228="sníž. přenesená",N228,0)</f>
        <v>0</v>
      </c>
      <c r="BI228" s="107">
        <f>IF(U228="nulová",N228,0)</f>
        <v>0</v>
      </c>
      <c r="BJ228" s="20" t="s">
        <v>85</v>
      </c>
      <c r="BK228" s="107">
        <f>ROUND(L228*K228,2)</f>
        <v>0</v>
      </c>
      <c r="BL228" s="20" t="s">
        <v>156</v>
      </c>
      <c r="BM228" s="20" t="s">
        <v>288</v>
      </c>
    </row>
    <row r="229" spans="2:65" s="10" customFormat="1" ht="22.5" customHeight="1">
      <c r="B229" s="172"/>
      <c r="C229" s="173"/>
      <c r="D229" s="173"/>
      <c r="E229" s="174" t="s">
        <v>22</v>
      </c>
      <c r="F229" s="272" t="s">
        <v>289</v>
      </c>
      <c r="G229" s="273"/>
      <c r="H229" s="273"/>
      <c r="I229" s="273"/>
      <c r="J229" s="173"/>
      <c r="K229" s="175">
        <v>682.2</v>
      </c>
      <c r="L229" s="173"/>
      <c r="M229" s="173"/>
      <c r="N229" s="173"/>
      <c r="O229" s="173"/>
      <c r="P229" s="173"/>
      <c r="Q229" s="173"/>
      <c r="R229" s="176"/>
      <c r="T229" s="177"/>
      <c r="U229" s="173"/>
      <c r="V229" s="173"/>
      <c r="W229" s="173"/>
      <c r="X229" s="173"/>
      <c r="Y229" s="173"/>
      <c r="Z229" s="173"/>
      <c r="AA229" s="178"/>
      <c r="AT229" s="179" t="s">
        <v>162</v>
      </c>
      <c r="AU229" s="179" t="s">
        <v>101</v>
      </c>
      <c r="AV229" s="10" t="s">
        <v>101</v>
      </c>
      <c r="AW229" s="10" t="s">
        <v>35</v>
      </c>
      <c r="AX229" s="10" t="s">
        <v>78</v>
      </c>
      <c r="AY229" s="179" t="s">
        <v>151</v>
      </c>
    </row>
    <row r="230" spans="2:65" s="10" customFormat="1" ht="31.5" customHeight="1">
      <c r="B230" s="172"/>
      <c r="C230" s="173"/>
      <c r="D230" s="173"/>
      <c r="E230" s="174" t="s">
        <v>22</v>
      </c>
      <c r="F230" s="274" t="s">
        <v>290</v>
      </c>
      <c r="G230" s="275"/>
      <c r="H230" s="275"/>
      <c r="I230" s="275"/>
      <c r="J230" s="173"/>
      <c r="K230" s="175">
        <v>168.63</v>
      </c>
      <c r="L230" s="173"/>
      <c r="M230" s="173"/>
      <c r="N230" s="173"/>
      <c r="O230" s="173"/>
      <c r="P230" s="173"/>
      <c r="Q230" s="173"/>
      <c r="R230" s="176"/>
      <c r="T230" s="177"/>
      <c r="U230" s="173"/>
      <c r="V230" s="173"/>
      <c r="W230" s="173"/>
      <c r="X230" s="173"/>
      <c r="Y230" s="173"/>
      <c r="Z230" s="173"/>
      <c r="AA230" s="178"/>
      <c r="AT230" s="179" t="s">
        <v>162</v>
      </c>
      <c r="AU230" s="179" t="s">
        <v>101</v>
      </c>
      <c r="AV230" s="10" t="s">
        <v>101</v>
      </c>
      <c r="AW230" s="10" t="s">
        <v>35</v>
      </c>
      <c r="AX230" s="10" t="s">
        <v>78</v>
      </c>
      <c r="AY230" s="179" t="s">
        <v>151</v>
      </c>
    </row>
    <row r="231" spans="2:65" s="10" customFormat="1" ht="31.5" customHeight="1">
      <c r="B231" s="172"/>
      <c r="C231" s="173"/>
      <c r="D231" s="173"/>
      <c r="E231" s="174" t="s">
        <v>22</v>
      </c>
      <c r="F231" s="274" t="s">
        <v>291</v>
      </c>
      <c r="G231" s="275"/>
      <c r="H231" s="275"/>
      <c r="I231" s="275"/>
      <c r="J231" s="173"/>
      <c r="K231" s="175">
        <v>170.94</v>
      </c>
      <c r="L231" s="173"/>
      <c r="M231" s="173"/>
      <c r="N231" s="173"/>
      <c r="O231" s="173"/>
      <c r="P231" s="173"/>
      <c r="Q231" s="173"/>
      <c r="R231" s="176"/>
      <c r="T231" s="177"/>
      <c r="U231" s="173"/>
      <c r="V231" s="173"/>
      <c r="W231" s="173"/>
      <c r="X231" s="173"/>
      <c r="Y231" s="173"/>
      <c r="Z231" s="173"/>
      <c r="AA231" s="178"/>
      <c r="AT231" s="179" t="s">
        <v>162</v>
      </c>
      <c r="AU231" s="179" t="s">
        <v>101</v>
      </c>
      <c r="AV231" s="10" t="s">
        <v>101</v>
      </c>
      <c r="AW231" s="10" t="s">
        <v>35</v>
      </c>
      <c r="AX231" s="10" t="s">
        <v>78</v>
      </c>
      <c r="AY231" s="179" t="s">
        <v>151</v>
      </c>
    </row>
    <row r="232" spans="2:65" s="11" customFormat="1" ht="22.5" customHeight="1">
      <c r="B232" s="180"/>
      <c r="C232" s="181"/>
      <c r="D232" s="181"/>
      <c r="E232" s="182" t="s">
        <v>22</v>
      </c>
      <c r="F232" s="270" t="s">
        <v>164</v>
      </c>
      <c r="G232" s="271"/>
      <c r="H232" s="271"/>
      <c r="I232" s="271"/>
      <c r="J232" s="181"/>
      <c r="K232" s="183">
        <v>1021.77</v>
      </c>
      <c r="L232" s="181"/>
      <c r="M232" s="181"/>
      <c r="N232" s="181"/>
      <c r="O232" s="181"/>
      <c r="P232" s="181"/>
      <c r="Q232" s="181"/>
      <c r="R232" s="184"/>
      <c r="T232" s="185"/>
      <c r="U232" s="181"/>
      <c r="V232" s="181"/>
      <c r="W232" s="181"/>
      <c r="X232" s="181"/>
      <c r="Y232" s="181"/>
      <c r="Z232" s="181"/>
      <c r="AA232" s="186"/>
      <c r="AT232" s="187" t="s">
        <v>162</v>
      </c>
      <c r="AU232" s="187" t="s">
        <v>101</v>
      </c>
      <c r="AV232" s="11" t="s">
        <v>156</v>
      </c>
      <c r="AW232" s="11" t="s">
        <v>35</v>
      </c>
      <c r="AX232" s="11" t="s">
        <v>85</v>
      </c>
      <c r="AY232" s="187" t="s">
        <v>151</v>
      </c>
    </row>
    <row r="233" spans="2:65" s="1" customFormat="1" ht="31.5" customHeight="1">
      <c r="B233" s="36"/>
      <c r="C233" s="165" t="s">
        <v>292</v>
      </c>
      <c r="D233" s="165" t="s">
        <v>152</v>
      </c>
      <c r="E233" s="166" t="s">
        <v>293</v>
      </c>
      <c r="F233" s="252" t="s">
        <v>294</v>
      </c>
      <c r="G233" s="252"/>
      <c r="H233" s="252"/>
      <c r="I233" s="252"/>
      <c r="J233" s="167" t="s">
        <v>155</v>
      </c>
      <c r="K233" s="168">
        <v>45979.65</v>
      </c>
      <c r="L233" s="253">
        <v>0</v>
      </c>
      <c r="M233" s="254"/>
      <c r="N233" s="255">
        <f>ROUND(L233*K233,2)</f>
        <v>0</v>
      </c>
      <c r="O233" s="255"/>
      <c r="P233" s="255"/>
      <c r="Q233" s="255"/>
      <c r="R233" s="38"/>
      <c r="T233" s="169" t="s">
        <v>22</v>
      </c>
      <c r="U233" s="45" t="s">
        <v>43</v>
      </c>
      <c r="V233" s="37"/>
      <c r="W233" s="170">
        <f>V233*K233</f>
        <v>0</v>
      </c>
      <c r="X233" s="170">
        <v>0</v>
      </c>
      <c r="Y233" s="170">
        <f>X233*K233</f>
        <v>0</v>
      </c>
      <c r="Z233" s="170">
        <v>0</v>
      </c>
      <c r="AA233" s="171">
        <f>Z233*K233</f>
        <v>0</v>
      </c>
      <c r="AR233" s="20" t="s">
        <v>156</v>
      </c>
      <c r="AT233" s="20" t="s">
        <v>152</v>
      </c>
      <c r="AU233" s="20" t="s">
        <v>101</v>
      </c>
      <c r="AY233" s="20" t="s">
        <v>151</v>
      </c>
      <c r="BE233" s="107">
        <f>IF(U233="základní",N233,0)</f>
        <v>0</v>
      </c>
      <c r="BF233" s="107">
        <f>IF(U233="snížená",N233,0)</f>
        <v>0</v>
      </c>
      <c r="BG233" s="107">
        <f>IF(U233="zákl. přenesená",N233,0)</f>
        <v>0</v>
      </c>
      <c r="BH233" s="107">
        <f>IF(U233="sníž. přenesená",N233,0)</f>
        <v>0</v>
      </c>
      <c r="BI233" s="107">
        <f>IF(U233="nulová",N233,0)</f>
        <v>0</v>
      </c>
      <c r="BJ233" s="20" t="s">
        <v>85</v>
      </c>
      <c r="BK233" s="107">
        <f>ROUND(L233*K233,2)</f>
        <v>0</v>
      </c>
      <c r="BL233" s="20" t="s">
        <v>156</v>
      </c>
      <c r="BM233" s="20" t="s">
        <v>295</v>
      </c>
    </row>
    <row r="234" spans="2:65" s="10" customFormat="1" ht="22.5" customHeight="1">
      <c r="B234" s="172"/>
      <c r="C234" s="173"/>
      <c r="D234" s="173"/>
      <c r="E234" s="174" t="s">
        <v>22</v>
      </c>
      <c r="F234" s="272" t="s">
        <v>296</v>
      </c>
      <c r="G234" s="273"/>
      <c r="H234" s="273"/>
      <c r="I234" s="273"/>
      <c r="J234" s="173"/>
      <c r="K234" s="175">
        <v>45979.65</v>
      </c>
      <c r="L234" s="173"/>
      <c r="M234" s="173"/>
      <c r="N234" s="173"/>
      <c r="O234" s="173"/>
      <c r="P234" s="173"/>
      <c r="Q234" s="173"/>
      <c r="R234" s="176"/>
      <c r="T234" s="177"/>
      <c r="U234" s="173"/>
      <c r="V234" s="173"/>
      <c r="W234" s="173"/>
      <c r="X234" s="173"/>
      <c r="Y234" s="173"/>
      <c r="Z234" s="173"/>
      <c r="AA234" s="178"/>
      <c r="AT234" s="179" t="s">
        <v>162</v>
      </c>
      <c r="AU234" s="179" t="s">
        <v>101</v>
      </c>
      <c r="AV234" s="10" t="s">
        <v>101</v>
      </c>
      <c r="AW234" s="10" t="s">
        <v>35</v>
      </c>
      <c r="AX234" s="10" t="s">
        <v>78</v>
      </c>
      <c r="AY234" s="179" t="s">
        <v>151</v>
      </c>
    </row>
    <row r="235" spans="2:65" s="11" customFormat="1" ht="22.5" customHeight="1">
      <c r="B235" s="180"/>
      <c r="C235" s="181"/>
      <c r="D235" s="181"/>
      <c r="E235" s="182" t="s">
        <v>22</v>
      </c>
      <c r="F235" s="270" t="s">
        <v>164</v>
      </c>
      <c r="G235" s="271"/>
      <c r="H235" s="271"/>
      <c r="I235" s="271"/>
      <c r="J235" s="181"/>
      <c r="K235" s="183">
        <v>45979.65</v>
      </c>
      <c r="L235" s="181"/>
      <c r="M235" s="181"/>
      <c r="N235" s="181"/>
      <c r="O235" s="181"/>
      <c r="P235" s="181"/>
      <c r="Q235" s="181"/>
      <c r="R235" s="184"/>
      <c r="T235" s="185"/>
      <c r="U235" s="181"/>
      <c r="V235" s="181"/>
      <c r="W235" s="181"/>
      <c r="X235" s="181"/>
      <c r="Y235" s="181"/>
      <c r="Z235" s="181"/>
      <c r="AA235" s="186"/>
      <c r="AT235" s="187" t="s">
        <v>162</v>
      </c>
      <c r="AU235" s="187" t="s">
        <v>101</v>
      </c>
      <c r="AV235" s="11" t="s">
        <v>156</v>
      </c>
      <c r="AW235" s="11" t="s">
        <v>35</v>
      </c>
      <c r="AX235" s="11" t="s">
        <v>85</v>
      </c>
      <c r="AY235" s="187" t="s">
        <v>151</v>
      </c>
    </row>
    <row r="236" spans="2:65" s="1" customFormat="1" ht="31.5" customHeight="1">
      <c r="B236" s="36"/>
      <c r="C236" s="165" t="s">
        <v>297</v>
      </c>
      <c r="D236" s="165" t="s">
        <v>152</v>
      </c>
      <c r="E236" s="166" t="s">
        <v>298</v>
      </c>
      <c r="F236" s="252" t="s">
        <v>299</v>
      </c>
      <c r="G236" s="252"/>
      <c r="H236" s="252"/>
      <c r="I236" s="252"/>
      <c r="J236" s="167" t="s">
        <v>155</v>
      </c>
      <c r="K236" s="168">
        <v>1021.77</v>
      </c>
      <c r="L236" s="253">
        <v>0</v>
      </c>
      <c r="M236" s="254"/>
      <c r="N236" s="255">
        <f>ROUND(L236*K236,2)</f>
        <v>0</v>
      </c>
      <c r="O236" s="255"/>
      <c r="P236" s="255"/>
      <c r="Q236" s="255"/>
      <c r="R236" s="38"/>
      <c r="T236" s="169" t="s">
        <v>22</v>
      </c>
      <c r="U236" s="45" t="s">
        <v>43</v>
      </c>
      <c r="V236" s="37"/>
      <c r="W236" s="170">
        <f>V236*K236</f>
        <v>0</v>
      </c>
      <c r="X236" s="170">
        <v>0</v>
      </c>
      <c r="Y236" s="170">
        <f>X236*K236</f>
        <v>0</v>
      </c>
      <c r="Z236" s="170">
        <v>0</v>
      </c>
      <c r="AA236" s="171">
        <f>Z236*K236</f>
        <v>0</v>
      </c>
      <c r="AR236" s="20" t="s">
        <v>156</v>
      </c>
      <c r="AT236" s="20" t="s">
        <v>152</v>
      </c>
      <c r="AU236" s="20" t="s">
        <v>101</v>
      </c>
      <c r="AY236" s="20" t="s">
        <v>151</v>
      </c>
      <c r="BE236" s="107">
        <f>IF(U236="základní",N236,0)</f>
        <v>0</v>
      </c>
      <c r="BF236" s="107">
        <f>IF(U236="snížená",N236,0)</f>
        <v>0</v>
      </c>
      <c r="BG236" s="107">
        <f>IF(U236="zákl. přenesená",N236,0)</f>
        <v>0</v>
      </c>
      <c r="BH236" s="107">
        <f>IF(U236="sníž. přenesená",N236,0)</f>
        <v>0</v>
      </c>
      <c r="BI236" s="107">
        <f>IF(U236="nulová",N236,0)</f>
        <v>0</v>
      </c>
      <c r="BJ236" s="20" t="s">
        <v>85</v>
      </c>
      <c r="BK236" s="107">
        <f>ROUND(L236*K236,2)</f>
        <v>0</v>
      </c>
      <c r="BL236" s="20" t="s">
        <v>156</v>
      </c>
      <c r="BM236" s="20" t="s">
        <v>300</v>
      </c>
    </row>
    <row r="237" spans="2:65" s="1" customFormat="1" ht="44.25" customHeight="1">
      <c r="B237" s="36"/>
      <c r="C237" s="165" t="s">
        <v>301</v>
      </c>
      <c r="D237" s="165" t="s">
        <v>152</v>
      </c>
      <c r="E237" s="166" t="s">
        <v>302</v>
      </c>
      <c r="F237" s="252" t="s">
        <v>303</v>
      </c>
      <c r="G237" s="252"/>
      <c r="H237" s="252"/>
      <c r="I237" s="252"/>
      <c r="J237" s="167" t="s">
        <v>155</v>
      </c>
      <c r="K237" s="168">
        <v>242</v>
      </c>
      <c r="L237" s="253">
        <v>0</v>
      </c>
      <c r="M237" s="254"/>
      <c r="N237" s="255">
        <f>ROUND(L237*K237,2)</f>
        <v>0</v>
      </c>
      <c r="O237" s="255"/>
      <c r="P237" s="255"/>
      <c r="Q237" s="255"/>
      <c r="R237" s="38"/>
      <c r="T237" s="169" t="s">
        <v>22</v>
      </c>
      <c r="U237" s="45" t="s">
        <v>43</v>
      </c>
      <c r="V237" s="37"/>
      <c r="W237" s="170">
        <f>V237*K237</f>
        <v>0</v>
      </c>
      <c r="X237" s="170">
        <v>2.1000000000000001E-4</v>
      </c>
      <c r="Y237" s="170">
        <f>X237*K237</f>
        <v>5.0820000000000004E-2</v>
      </c>
      <c r="Z237" s="170">
        <v>0</v>
      </c>
      <c r="AA237" s="171">
        <f>Z237*K237</f>
        <v>0</v>
      </c>
      <c r="AR237" s="20" t="s">
        <v>156</v>
      </c>
      <c r="AT237" s="20" t="s">
        <v>152</v>
      </c>
      <c r="AU237" s="20" t="s">
        <v>101</v>
      </c>
      <c r="AY237" s="20" t="s">
        <v>151</v>
      </c>
      <c r="BE237" s="107">
        <f>IF(U237="základní",N237,0)</f>
        <v>0</v>
      </c>
      <c r="BF237" s="107">
        <f>IF(U237="snížená",N237,0)</f>
        <v>0</v>
      </c>
      <c r="BG237" s="107">
        <f>IF(U237="zákl. přenesená",N237,0)</f>
        <v>0</v>
      </c>
      <c r="BH237" s="107">
        <f>IF(U237="sníž. přenesená",N237,0)</f>
        <v>0</v>
      </c>
      <c r="BI237" s="107">
        <f>IF(U237="nulová",N237,0)</f>
        <v>0</v>
      </c>
      <c r="BJ237" s="20" t="s">
        <v>85</v>
      </c>
      <c r="BK237" s="107">
        <f>ROUND(L237*K237,2)</f>
        <v>0</v>
      </c>
      <c r="BL237" s="20" t="s">
        <v>156</v>
      </c>
      <c r="BM237" s="20" t="s">
        <v>304</v>
      </c>
    </row>
    <row r="238" spans="2:65" s="12" customFormat="1" ht="22.5" customHeight="1">
      <c r="B238" s="192"/>
      <c r="C238" s="193"/>
      <c r="D238" s="193"/>
      <c r="E238" s="194" t="s">
        <v>22</v>
      </c>
      <c r="F238" s="278" t="s">
        <v>189</v>
      </c>
      <c r="G238" s="279"/>
      <c r="H238" s="279"/>
      <c r="I238" s="279"/>
      <c r="J238" s="193"/>
      <c r="K238" s="195" t="s">
        <v>22</v>
      </c>
      <c r="L238" s="193"/>
      <c r="M238" s="193"/>
      <c r="N238" s="193"/>
      <c r="O238" s="193"/>
      <c r="P238" s="193"/>
      <c r="Q238" s="193"/>
      <c r="R238" s="196"/>
      <c r="T238" s="197"/>
      <c r="U238" s="193"/>
      <c r="V238" s="193"/>
      <c r="W238" s="193"/>
      <c r="X238" s="193"/>
      <c r="Y238" s="193"/>
      <c r="Z238" s="193"/>
      <c r="AA238" s="198"/>
      <c r="AT238" s="199" t="s">
        <v>162</v>
      </c>
      <c r="AU238" s="199" t="s">
        <v>101</v>
      </c>
      <c r="AV238" s="12" t="s">
        <v>85</v>
      </c>
      <c r="AW238" s="12" t="s">
        <v>35</v>
      </c>
      <c r="AX238" s="12" t="s">
        <v>78</v>
      </c>
      <c r="AY238" s="199" t="s">
        <v>151</v>
      </c>
    </row>
    <row r="239" spans="2:65" s="10" customFormat="1" ht="22.5" customHeight="1">
      <c r="B239" s="172"/>
      <c r="C239" s="173"/>
      <c r="D239" s="173"/>
      <c r="E239" s="174" t="s">
        <v>22</v>
      </c>
      <c r="F239" s="274" t="s">
        <v>305</v>
      </c>
      <c r="G239" s="275"/>
      <c r="H239" s="275"/>
      <c r="I239" s="275"/>
      <c r="J239" s="173"/>
      <c r="K239" s="175">
        <v>160</v>
      </c>
      <c r="L239" s="173"/>
      <c r="M239" s="173"/>
      <c r="N239" s="173"/>
      <c r="O239" s="173"/>
      <c r="P239" s="173"/>
      <c r="Q239" s="173"/>
      <c r="R239" s="176"/>
      <c r="T239" s="177"/>
      <c r="U239" s="173"/>
      <c r="V239" s="173"/>
      <c r="W239" s="173"/>
      <c r="X239" s="173"/>
      <c r="Y239" s="173"/>
      <c r="Z239" s="173"/>
      <c r="AA239" s="178"/>
      <c r="AT239" s="179" t="s">
        <v>162</v>
      </c>
      <c r="AU239" s="179" t="s">
        <v>101</v>
      </c>
      <c r="AV239" s="10" t="s">
        <v>101</v>
      </c>
      <c r="AW239" s="10" t="s">
        <v>35</v>
      </c>
      <c r="AX239" s="10" t="s">
        <v>78</v>
      </c>
      <c r="AY239" s="179" t="s">
        <v>151</v>
      </c>
    </row>
    <row r="240" spans="2:65" s="12" customFormat="1" ht="22.5" customHeight="1">
      <c r="B240" s="192"/>
      <c r="C240" s="193"/>
      <c r="D240" s="193"/>
      <c r="E240" s="194" t="s">
        <v>22</v>
      </c>
      <c r="F240" s="276" t="s">
        <v>196</v>
      </c>
      <c r="G240" s="277"/>
      <c r="H240" s="277"/>
      <c r="I240" s="277"/>
      <c r="J240" s="193"/>
      <c r="K240" s="195" t="s">
        <v>22</v>
      </c>
      <c r="L240" s="193"/>
      <c r="M240" s="193"/>
      <c r="N240" s="193"/>
      <c r="O240" s="193"/>
      <c r="P240" s="193"/>
      <c r="Q240" s="193"/>
      <c r="R240" s="196"/>
      <c r="T240" s="197"/>
      <c r="U240" s="193"/>
      <c r="V240" s="193"/>
      <c r="W240" s="193"/>
      <c r="X240" s="193"/>
      <c r="Y240" s="193"/>
      <c r="Z240" s="193"/>
      <c r="AA240" s="198"/>
      <c r="AT240" s="199" t="s">
        <v>162</v>
      </c>
      <c r="AU240" s="199" t="s">
        <v>101</v>
      </c>
      <c r="AV240" s="12" t="s">
        <v>85</v>
      </c>
      <c r="AW240" s="12" t="s">
        <v>35</v>
      </c>
      <c r="AX240" s="12" t="s">
        <v>78</v>
      </c>
      <c r="AY240" s="199" t="s">
        <v>151</v>
      </c>
    </row>
    <row r="241" spans="2:65" s="10" customFormat="1" ht="22.5" customHeight="1">
      <c r="B241" s="172"/>
      <c r="C241" s="173"/>
      <c r="D241" s="173"/>
      <c r="E241" s="174" t="s">
        <v>22</v>
      </c>
      <c r="F241" s="274" t="s">
        <v>306</v>
      </c>
      <c r="G241" s="275"/>
      <c r="H241" s="275"/>
      <c r="I241" s="275"/>
      <c r="J241" s="173"/>
      <c r="K241" s="175">
        <v>82</v>
      </c>
      <c r="L241" s="173"/>
      <c r="M241" s="173"/>
      <c r="N241" s="173"/>
      <c r="O241" s="173"/>
      <c r="P241" s="173"/>
      <c r="Q241" s="173"/>
      <c r="R241" s="176"/>
      <c r="T241" s="177"/>
      <c r="U241" s="173"/>
      <c r="V241" s="173"/>
      <c r="W241" s="173"/>
      <c r="X241" s="173"/>
      <c r="Y241" s="173"/>
      <c r="Z241" s="173"/>
      <c r="AA241" s="178"/>
      <c r="AT241" s="179" t="s">
        <v>162</v>
      </c>
      <c r="AU241" s="179" t="s">
        <v>101</v>
      </c>
      <c r="AV241" s="10" t="s">
        <v>101</v>
      </c>
      <c r="AW241" s="10" t="s">
        <v>35</v>
      </c>
      <c r="AX241" s="10" t="s">
        <v>78</v>
      </c>
      <c r="AY241" s="179" t="s">
        <v>151</v>
      </c>
    </row>
    <row r="242" spans="2:65" s="11" customFormat="1" ht="22.5" customHeight="1">
      <c r="B242" s="180"/>
      <c r="C242" s="181"/>
      <c r="D242" s="181"/>
      <c r="E242" s="182" t="s">
        <v>22</v>
      </c>
      <c r="F242" s="270" t="s">
        <v>164</v>
      </c>
      <c r="G242" s="271"/>
      <c r="H242" s="271"/>
      <c r="I242" s="271"/>
      <c r="J242" s="181"/>
      <c r="K242" s="183">
        <v>242</v>
      </c>
      <c r="L242" s="181"/>
      <c r="M242" s="181"/>
      <c r="N242" s="181"/>
      <c r="O242" s="181"/>
      <c r="P242" s="181"/>
      <c r="Q242" s="181"/>
      <c r="R242" s="184"/>
      <c r="T242" s="185"/>
      <c r="U242" s="181"/>
      <c r="V242" s="181"/>
      <c r="W242" s="181"/>
      <c r="X242" s="181"/>
      <c r="Y242" s="181"/>
      <c r="Z242" s="181"/>
      <c r="AA242" s="186"/>
      <c r="AT242" s="187" t="s">
        <v>162</v>
      </c>
      <c r="AU242" s="187" t="s">
        <v>101</v>
      </c>
      <c r="AV242" s="11" t="s">
        <v>156</v>
      </c>
      <c r="AW242" s="11" t="s">
        <v>35</v>
      </c>
      <c r="AX242" s="11" t="s">
        <v>85</v>
      </c>
      <c r="AY242" s="187" t="s">
        <v>151</v>
      </c>
    </row>
    <row r="243" spans="2:65" s="1" customFormat="1" ht="31.5" customHeight="1">
      <c r="B243" s="36"/>
      <c r="C243" s="165" t="s">
        <v>307</v>
      </c>
      <c r="D243" s="165" t="s">
        <v>152</v>
      </c>
      <c r="E243" s="166" t="s">
        <v>308</v>
      </c>
      <c r="F243" s="252" t="s">
        <v>309</v>
      </c>
      <c r="G243" s="252"/>
      <c r="H243" s="252"/>
      <c r="I243" s="252"/>
      <c r="J243" s="167" t="s">
        <v>310</v>
      </c>
      <c r="K243" s="168">
        <v>1</v>
      </c>
      <c r="L243" s="253">
        <v>0</v>
      </c>
      <c r="M243" s="254"/>
      <c r="N243" s="255">
        <f>ROUND(L243*K243,2)</f>
        <v>0</v>
      </c>
      <c r="O243" s="255"/>
      <c r="P243" s="255"/>
      <c r="Q243" s="255"/>
      <c r="R243" s="38"/>
      <c r="T243" s="169" t="s">
        <v>22</v>
      </c>
      <c r="U243" s="45" t="s">
        <v>43</v>
      </c>
      <c r="V243" s="37"/>
      <c r="W243" s="170">
        <f>V243*K243</f>
        <v>0</v>
      </c>
      <c r="X243" s="170">
        <v>0</v>
      </c>
      <c r="Y243" s="170">
        <f>X243*K243</f>
        <v>0</v>
      </c>
      <c r="Z243" s="170">
        <v>0</v>
      </c>
      <c r="AA243" s="171">
        <f>Z243*K243</f>
        <v>0</v>
      </c>
      <c r="AR243" s="20" t="s">
        <v>156</v>
      </c>
      <c r="AT243" s="20" t="s">
        <v>152</v>
      </c>
      <c r="AU243" s="20" t="s">
        <v>101</v>
      </c>
      <c r="AY243" s="20" t="s">
        <v>151</v>
      </c>
      <c r="BE243" s="107">
        <f>IF(U243="základní",N243,0)</f>
        <v>0</v>
      </c>
      <c r="BF243" s="107">
        <f>IF(U243="snížená",N243,0)</f>
        <v>0</v>
      </c>
      <c r="BG243" s="107">
        <f>IF(U243="zákl. přenesená",N243,0)</f>
        <v>0</v>
      </c>
      <c r="BH243" s="107">
        <f>IF(U243="sníž. přenesená",N243,0)</f>
        <v>0</v>
      </c>
      <c r="BI243" s="107">
        <f>IF(U243="nulová",N243,0)</f>
        <v>0</v>
      </c>
      <c r="BJ243" s="20" t="s">
        <v>85</v>
      </c>
      <c r="BK243" s="107">
        <f>ROUND(L243*K243,2)</f>
        <v>0</v>
      </c>
      <c r="BL243" s="20" t="s">
        <v>156</v>
      </c>
      <c r="BM243" s="20" t="s">
        <v>311</v>
      </c>
    </row>
    <row r="244" spans="2:65" s="9" customFormat="1" ht="29.85" customHeight="1">
      <c r="B244" s="154"/>
      <c r="C244" s="155"/>
      <c r="D244" s="164" t="s">
        <v>115</v>
      </c>
      <c r="E244" s="164"/>
      <c r="F244" s="164"/>
      <c r="G244" s="164"/>
      <c r="H244" s="164"/>
      <c r="I244" s="164"/>
      <c r="J244" s="164"/>
      <c r="K244" s="164"/>
      <c r="L244" s="164"/>
      <c r="M244" s="164"/>
      <c r="N244" s="262">
        <f>BK244</f>
        <v>0</v>
      </c>
      <c r="O244" s="263"/>
      <c r="P244" s="263"/>
      <c r="Q244" s="263"/>
      <c r="R244" s="157"/>
      <c r="T244" s="158"/>
      <c r="U244" s="155"/>
      <c r="V244" s="155"/>
      <c r="W244" s="159">
        <f>W245</f>
        <v>0</v>
      </c>
      <c r="X244" s="155"/>
      <c r="Y244" s="159">
        <f>Y245</f>
        <v>0</v>
      </c>
      <c r="Z244" s="155"/>
      <c r="AA244" s="160">
        <f>AA245</f>
        <v>0</v>
      </c>
      <c r="AR244" s="161" t="s">
        <v>85</v>
      </c>
      <c r="AT244" s="162" t="s">
        <v>77</v>
      </c>
      <c r="AU244" s="162" t="s">
        <v>85</v>
      </c>
      <c r="AY244" s="161" t="s">
        <v>151</v>
      </c>
      <c r="BK244" s="163">
        <f>BK245</f>
        <v>0</v>
      </c>
    </row>
    <row r="245" spans="2:65" s="1" customFormat="1" ht="44.25" customHeight="1">
      <c r="B245" s="36"/>
      <c r="C245" s="165" t="s">
        <v>312</v>
      </c>
      <c r="D245" s="165" t="s">
        <v>152</v>
      </c>
      <c r="E245" s="166" t="s">
        <v>313</v>
      </c>
      <c r="F245" s="252" t="s">
        <v>314</v>
      </c>
      <c r="G245" s="252"/>
      <c r="H245" s="252"/>
      <c r="I245" s="252"/>
      <c r="J245" s="167" t="s">
        <v>283</v>
      </c>
      <c r="K245" s="168">
        <v>8</v>
      </c>
      <c r="L245" s="253">
        <v>0</v>
      </c>
      <c r="M245" s="254"/>
      <c r="N245" s="255">
        <f>ROUND(L245*K245,2)</f>
        <v>0</v>
      </c>
      <c r="O245" s="255"/>
      <c r="P245" s="255"/>
      <c r="Q245" s="255"/>
      <c r="R245" s="38"/>
      <c r="T245" s="169" t="s">
        <v>22</v>
      </c>
      <c r="U245" s="45" t="s">
        <v>43</v>
      </c>
      <c r="V245" s="37"/>
      <c r="W245" s="170">
        <f>V245*K245</f>
        <v>0</v>
      </c>
      <c r="X245" s="170">
        <v>0</v>
      </c>
      <c r="Y245" s="170">
        <f>X245*K245</f>
        <v>0</v>
      </c>
      <c r="Z245" s="170">
        <v>0</v>
      </c>
      <c r="AA245" s="171">
        <f>Z245*K245</f>
        <v>0</v>
      </c>
      <c r="AR245" s="20" t="s">
        <v>156</v>
      </c>
      <c r="AT245" s="20" t="s">
        <v>152</v>
      </c>
      <c r="AU245" s="20" t="s">
        <v>101</v>
      </c>
      <c r="AY245" s="20" t="s">
        <v>151</v>
      </c>
      <c r="BE245" s="107">
        <f>IF(U245="základní",N245,0)</f>
        <v>0</v>
      </c>
      <c r="BF245" s="107">
        <f>IF(U245="snížená",N245,0)</f>
        <v>0</v>
      </c>
      <c r="BG245" s="107">
        <f>IF(U245="zákl. přenesená",N245,0)</f>
        <v>0</v>
      </c>
      <c r="BH245" s="107">
        <f>IF(U245="sníž. přenesená",N245,0)</f>
        <v>0</v>
      </c>
      <c r="BI245" s="107">
        <f>IF(U245="nulová",N245,0)</f>
        <v>0</v>
      </c>
      <c r="BJ245" s="20" t="s">
        <v>85</v>
      </c>
      <c r="BK245" s="107">
        <f>ROUND(L245*K245,2)</f>
        <v>0</v>
      </c>
      <c r="BL245" s="20" t="s">
        <v>156</v>
      </c>
      <c r="BM245" s="20" t="s">
        <v>315</v>
      </c>
    </row>
    <row r="246" spans="2:65" s="9" customFormat="1" ht="29.85" customHeight="1">
      <c r="B246" s="154"/>
      <c r="C246" s="155"/>
      <c r="D246" s="164" t="s">
        <v>116</v>
      </c>
      <c r="E246" s="164"/>
      <c r="F246" s="164"/>
      <c r="G246" s="164"/>
      <c r="H246" s="164"/>
      <c r="I246" s="164"/>
      <c r="J246" s="164"/>
      <c r="K246" s="164"/>
      <c r="L246" s="164"/>
      <c r="M246" s="164"/>
      <c r="N246" s="262">
        <f>BK246</f>
        <v>0</v>
      </c>
      <c r="O246" s="263"/>
      <c r="P246" s="263"/>
      <c r="Q246" s="263"/>
      <c r="R246" s="157"/>
      <c r="T246" s="158"/>
      <c r="U246" s="155"/>
      <c r="V246" s="155"/>
      <c r="W246" s="159">
        <f>SUM(W247:W248)</f>
        <v>0</v>
      </c>
      <c r="X246" s="155"/>
      <c r="Y246" s="159">
        <f>SUM(Y247:Y248)</f>
        <v>0</v>
      </c>
      <c r="Z246" s="155"/>
      <c r="AA246" s="160">
        <f>SUM(AA247:AA248)</f>
        <v>5.2119420000000005</v>
      </c>
      <c r="AR246" s="161" t="s">
        <v>85</v>
      </c>
      <c r="AT246" s="162" t="s">
        <v>77</v>
      </c>
      <c r="AU246" s="162" t="s">
        <v>85</v>
      </c>
      <c r="AY246" s="161" t="s">
        <v>151</v>
      </c>
      <c r="BK246" s="163">
        <f>SUM(BK247:BK248)</f>
        <v>0</v>
      </c>
    </row>
    <row r="247" spans="2:65" s="1" customFormat="1" ht="44.25" customHeight="1">
      <c r="B247" s="36"/>
      <c r="C247" s="165" t="s">
        <v>316</v>
      </c>
      <c r="D247" s="165" t="s">
        <v>152</v>
      </c>
      <c r="E247" s="166" t="s">
        <v>317</v>
      </c>
      <c r="F247" s="252" t="s">
        <v>318</v>
      </c>
      <c r="G247" s="252"/>
      <c r="H247" s="252"/>
      <c r="I247" s="252"/>
      <c r="J247" s="167" t="s">
        <v>155</v>
      </c>
      <c r="K247" s="168">
        <v>783.52</v>
      </c>
      <c r="L247" s="253">
        <v>0</v>
      </c>
      <c r="M247" s="254"/>
      <c r="N247" s="255">
        <f>ROUND(L247*K247,2)</f>
        <v>0</v>
      </c>
      <c r="O247" s="255"/>
      <c r="P247" s="255"/>
      <c r="Q247" s="255"/>
      <c r="R247" s="38"/>
      <c r="T247" s="169" t="s">
        <v>22</v>
      </c>
      <c r="U247" s="45" t="s">
        <v>43</v>
      </c>
      <c r="V247" s="37"/>
      <c r="W247" s="170">
        <f>V247*K247</f>
        <v>0</v>
      </c>
      <c r="X247" s="170">
        <v>0</v>
      </c>
      <c r="Y247" s="170">
        <f>X247*K247</f>
        <v>0</v>
      </c>
      <c r="Z247" s="170">
        <v>5.0000000000000001E-3</v>
      </c>
      <c r="AA247" s="171">
        <f>Z247*K247</f>
        <v>3.9176000000000002</v>
      </c>
      <c r="AR247" s="20" t="s">
        <v>156</v>
      </c>
      <c r="AT247" s="20" t="s">
        <v>152</v>
      </c>
      <c r="AU247" s="20" t="s">
        <v>101</v>
      </c>
      <c r="AY247" s="20" t="s">
        <v>151</v>
      </c>
      <c r="BE247" s="107">
        <f>IF(U247="základní",N247,0)</f>
        <v>0</v>
      </c>
      <c r="BF247" s="107">
        <f>IF(U247="snížená",N247,0)</f>
        <v>0</v>
      </c>
      <c r="BG247" s="107">
        <f>IF(U247="zákl. přenesená",N247,0)</f>
        <v>0</v>
      </c>
      <c r="BH247" s="107">
        <f>IF(U247="sníž. přenesená",N247,0)</f>
        <v>0</v>
      </c>
      <c r="BI247" s="107">
        <f>IF(U247="nulová",N247,0)</f>
        <v>0</v>
      </c>
      <c r="BJ247" s="20" t="s">
        <v>85</v>
      </c>
      <c r="BK247" s="107">
        <f>ROUND(L247*K247,2)</f>
        <v>0</v>
      </c>
      <c r="BL247" s="20" t="s">
        <v>156</v>
      </c>
      <c r="BM247" s="20" t="s">
        <v>319</v>
      </c>
    </row>
    <row r="248" spans="2:65" s="1" customFormat="1" ht="44.25" customHeight="1">
      <c r="B248" s="36"/>
      <c r="C248" s="165" t="s">
        <v>320</v>
      </c>
      <c r="D248" s="165" t="s">
        <v>152</v>
      </c>
      <c r="E248" s="166" t="s">
        <v>321</v>
      </c>
      <c r="F248" s="252" t="s">
        <v>322</v>
      </c>
      <c r="G248" s="252"/>
      <c r="H248" s="252"/>
      <c r="I248" s="252"/>
      <c r="J248" s="167" t="s">
        <v>155</v>
      </c>
      <c r="K248" s="168">
        <v>21.937999999999999</v>
      </c>
      <c r="L248" s="253">
        <v>0</v>
      </c>
      <c r="M248" s="254"/>
      <c r="N248" s="255">
        <f>ROUND(L248*K248,2)</f>
        <v>0</v>
      </c>
      <c r="O248" s="255"/>
      <c r="P248" s="255"/>
      <c r="Q248" s="255"/>
      <c r="R248" s="38"/>
      <c r="T248" s="169" t="s">
        <v>22</v>
      </c>
      <c r="U248" s="45" t="s">
        <v>43</v>
      </c>
      <c r="V248" s="37"/>
      <c r="W248" s="170">
        <f>V248*K248</f>
        <v>0</v>
      </c>
      <c r="X248" s="170">
        <v>0</v>
      </c>
      <c r="Y248" s="170">
        <f>X248*K248</f>
        <v>0</v>
      </c>
      <c r="Z248" s="170">
        <v>5.8999999999999997E-2</v>
      </c>
      <c r="AA248" s="171">
        <f>Z248*K248</f>
        <v>1.2943419999999999</v>
      </c>
      <c r="AR248" s="20" t="s">
        <v>156</v>
      </c>
      <c r="AT248" s="20" t="s">
        <v>152</v>
      </c>
      <c r="AU248" s="20" t="s">
        <v>101</v>
      </c>
      <c r="AY248" s="20" t="s">
        <v>151</v>
      </c>
      <c r="BE248" s="107">
        <f>IF(U248="základní",N248,0)</f>
        <v>0</v>
      </c>
      <c r="BF248" s="107">
        <f>IF(U248="snížená",N248,0)</f>
        <v>0</v>
      </c>
      <c r="BG248" s="107">
        <f>IF(U248="zákl. přenesená",N248,0)</f>
        <v>0</v>
      </c>
      <c r="BH248" s="107">
        <f>IF(U248="sníž. přenesená",N248,0)</f>
        <v>0</v>
      </c>
      <c r="BI248" s="107">
        <f>IF(U248="nulová",N248,0)</f>
        <v>0</v>
      </c>
      <c r="BJ248" s="20" t="s">
        <v>85</v>
      </c>
      <c r="BK248" s="107">
        <f>ROUND(L248*K248,2)</f>
        <v>0</v>
      </c>
      <c r="BL248" s="20" t="s">
        <v>156</v>
      </c>
      <c r="BM248" s="20" t="s">
        <v>323</v>
      </c>
    </row>
    <row r="249" spans="2:65" s="9" customFormat="1" ht="29.85" customHeight="1">
      <c r="B249" s="154"/>
      <c r="C249" s="155"/>
      <c r="D249" s="164" t="s">
        <v>117</v>
      </c>
      <c r="E249" s="164"/>
      <c r="F249" s="164"/>
      <c r="G249" s="164"/>
      <c r="H249" s="164"/>
      <c r="I249" s="164"/>
      <c r="J249" s="164"/>
      <c r="K249" s="164"/>
      <c r="L249" s="164"/>
      <c r="M249" s="164"/>
      <c r="N249" s="262">
        <f>BK249</f>
        <v>0</v>
      </c>
      <c r="O249" s="263"/>
      <c r="P249" s="263"/>
      <c r="Q249" s="263"/>
      <c r="R249" s="157"/>
      <c r="T249" s="158"/>
      <c r="U249" s="155"/>
      <c r="V249" s="155"/>
      <c r="W249" s="159">
        <f>SUM(W250:W253)</f>
        <v>0</v>
      </c>
      <c r="X249" s="155"/>
      <c r="Y249" s="159">
        <f>SUM(Y250:Y253)</f>
        <v>0</v>
      </c>
      <c r="Z249" s="155"/>
      <c r="AA249" s="160">
        <f>SUM(AA250:AA253)</f>
        <v>0</v>
      </c>
      <c r="AR249" s="161" t="s">
        <v>85</v>
      </c>
      <c r="AT249" s="162" t="s">
        <v>77</v>
      </c>
      <c r="AU249" s="162" t="s">
        <v>85</v>
      </c>
      <c r="AY249" s="161" t="s">
        <v>151</v>
      </c>
      <c r="BK249" s="163">
        <f>SUM(BK250:BK253)</f>
        <v>0</v>
      </c>
    </row>
    <row r="250" spans="2:65" s="1" customFormat="1" ht="44.25" customHeight="1">
      <c r="B250" s="36"/>
      <c r="C250" s="165" t="s">
        <v>324</v>
      </c>
      <c r="D250" s="165" t="s">
        <v>152</v>
      </c>
      <c r="E250" s="166" t="s">
        <v>325</v>
      </c>
      <c r="F250" s="252" t="s">
        <v>326</v>
      </c>
      <c r="G250" s="252"/>
      <c r="H250" s="252"/>
      <c r="I250" s="252"/>
      <c r="J250" s="167" t="s">
        <v>327</v>
      </c>
      <c r="K250" s="168">
        <v>7.6970000000000001</v>
      </c>
      <c r="L250" s="253">
        <v>0</v>
      </c>
      <c r="M250" s="254"/>
      <c r="N250" s="255">
        <f>ROUND(L250*K250,2)</f>
        <v>0</v>
      </c>
      <c r="O250" s="255"/>
      <c r="P250" s="255"/>
      <c r="Q250" s="255"/>
      <c r="R250" s="38"/>
      <c r="T250" s="169" t="s">
        <v>22</v>
      </c>
      <c r="U250" s="45" t="s">
        <v>43</v>
      </c>
      <c r="V250" s="37"/>
      <c r="W250" s="170">
        <f>V250*K250</f>
        <v>0</v>
      </c>
      <c r="X250" s="170">
        <v>0</v>
      </c>
      <c r="Y250" s="170">
        <f>X250*K250</f>
        <v>0</v>
      </c>
      <c r="Z250" s="170">
        <v>0</v>
      </c>
      <c r="AA250" s="171">
        <f>Z250*K250</f>
        <v>0</v>
      </c>
      <c r="AR250" s="20" t="s">
        <v>156</v>
      </c>
      <c r="AT250" s="20" t="s">
        <v>152</v>
      </c>
      <c r="AU250" s="20" t="s">
        <v>101</v>
      </c>
      <c r="AY250" s="20" t="s">
        <v>151</v>
      </c>
      <c r="BE250" s="107">
        <f>IF(U250="základní",N250,0)</f>
        <v>0</v>
      </c>
      <c r="BF250" s="107">
        <f>IF(U250="snížená",N250,0)</f>
        <v>0</v>
      </c>
      <c r="BG250" s="107">
        <f>IF(U250="zákl. přenesená",N250,0)</f>
        <v>0</v>
      </c>
      <c r="BH250" s="107">
        <f>IF(U250="sníž. přenesená",N250,0)</f>
        <v>0</v>
      </c>
      <c r="BI250" s="107">
        <f>IF(U250="nulová",N250,0)</f>
        <v>0</v>
      </c>
      <c r="BJ250" s="20" t="s">
        <v>85</v>
      </c>
      <c r="BK250" s="107">
        <f>ROUND(L250*K250,2)</f>
        <v>0</v>
      </c>
      <c r="BL250" s="20" t="s">
        <v>156</v>
      </c>
      <c r="BM250" s="20" t="s">
        <v>328</v>
      </c>
    </row>
    <row r="251" spans="2:65" s="1" customFormat="1" ht="31.5" customHeight="1">
      <c r="B251" s="36"/>
      <c r="C251" s="165" t="s">
        <v>329</v>
      </c>
      <c r="D251" s="165" t="s">
        <v>152</v>
      </c>
      <c r="E251" s="166" t="s">
        <v>330</v>
      </c>
      <c r="F251" s="252" t="s">
        <v>331</v>
      </c>
      <c r="G251" s="252"/>
      <c r="H251" s="252"/>
      <c r="I251" s="252"/>
      <c r="J251" s="167" t="s">
        <v>327</v>
      </c>
      <c r="K251" s="168">
        <v>7.6970000000000001</v>
      </c>
      <c r="L251" s="253">
        <v>0</v>
      </c>
      <c r="M251" s="254"/>
      <c r="N251" s="255">
        <f>ROUND(L251*K251,2)</f>
        <v>0</v>
      </c>
      <c r="O251" s="255"/>
      <c r="P251" s="255"/>
      <c r="Q251" s="255"/>
      <c r="R251" s="38"/>
      <c r="T251" s="169" t="s">
        <v>22</v>
      </c>
      <c r="U251" s="45" t="s">
        <v>43</v>
      </c>
      <c r="V251" s="37"/>
      <c r="W251" s="170">
        <f>V251*K251</f>
        <v>0</v>
      </c>
      <c r="X251" s="170">
        <v>0</v>
      </c>
      <c r="Y251" s="170">
        <f>X251*K251</f>
        <v>0</v>
      </c>
      <c r="Z251" s="170">
        <v>0</v>
      </c>
      <c r="AA251" s="171">
        <f>Z251*K251</f>
        <v>0</v>
      </c>
      <c r="AR251" s="20" t="s">
        <v>156</v>
      </c>
      <c r="AT251" s="20" t="s">
        <v>152</v>
      </c>
      <c r="AU251" s="20" t="s">
        <v>101</v>
      </c>
      <c r="AY251" s="20" t="s">
        <v>151</v>
      </c>
      <c r="BE251" s="107">
        <f>IF(U251="základní",N251,0)</f>
        <v>0</v>
      </c>
      <c r="BF251" s="107">
        <f>IF(U251="snížená",N251,0)</f>
        <v>0</v>
      </c>
      <c r="BG251" s="107">
        <f>IF(U251="zákl. přenesená",N251,0)</f>
        <v>0</v>
      </c>
      <c r="BH251" s="107">
        <f>IF(U251="sníž. přenesená",N251,0)</f>
        <v>0</v>
      </c>
      <c r="BI251" s="107">
        <f>IF(U251="nulová",N251,0)</f>
        <v>0</v>
      </c>
      <c r="BJ251" s="20" t="s">
        <v>85</v>
      </c>
      <c r="BK251" s="107">
        <f>ROUND(L251*K251,2)</f>
        <v>0</v>
      </c>
      <c r="BL251" s="20" t="s">
        <v>156</v>
      </c>
      <c r="BM251" s="20" t="s">
        <v>332</v>
      </c>
    </row>
    <row r="252" spans="2:65" s="1" customFormat="1" ht="31.5" customHeight="1">
      <c r="B252" s="36"/>
      <c r="C252" s="165" t="s">
        <v>333</v>
      </c>
      <c r="D252" s="165" t="s">
        <v>152</v>
      </c>
      <c r="E252" s="166" t="s">
        <v>334</v>
      </c>
      <c r="F252" s="252" t="s">
        <v>335</v>
      </c>
      <c r="G252" s="252"/>
      <c r="H252" s="252"/>
      <c r="I252" s="252"/>
      <c r="J252" s="167" t="s">
        <v>327</v>
      </c>
      <c r="K252" s="168">
        <v>107.758</v>
      </c>
      <c r="L252" s="253">
        <v>0</v>
      </c>
      <c r="M252" s="254"/>
      <c r="N252" s="255">
        <f>ROUND(L252*K252,2)</f>
        <v>0</v>
      </c>
      <c r="O252" s="255"/>
      <c r="P252" s="255"/>
      <c r="Q252" s="255"/>
      <c r="R252" s="38"/>
      <c r="T252" s="169" t="s">
        <v>22</v>
      </c>
      <c r="U252" s="45" t="s">
        <v>43</v>
      </c>
      <c r="V252" s="37"/>
      <c r="W252" s="170">
        <f>V252*K252</f>
        <v>0</v>
      </c>
      <c r="X252" s="170">
        <v>0</v>
      </c>
      <c r="Y252" s="170">
        <f>X252*K252</f>
        <v>0</v>
      </c>
      <c r="Z252" s="170">
        <v>0</v>
      </c>
      <c r="AA252" s="171">
        <f>Z252*K252</f>
        <v>0</v>
      </c>
      <c r="AR252" s="20" t="s">
        <v>156</v>
      </c>
      <c r="AT252" s="20" t="s">
        <v>152</v>
      </c>
      <c r="AU252" s="20" t="s">
        <v>101</v>
      </c>
      <c r="AY252" s="20" t="s">
        <v>151</v>
      </c>
      <c r="BE252" s="107">
        <f>IF(U252="základní",N252,0)</f>
        <v>0</v>
      </c>
      <c r="BF252" s="107">
        <f>IF(U252="snížená",N252,0)</f>
        <v>0</v>
      </c>
      <c r="BG252" s="107">
        <f>IF(U252="zákl. přenesená",N252,0)</f>
        <v>0</v>
      </c>
      <c r="BH252" s="107">
        <f>IF(U252="sníž. přenesená",N252,0)</f>
        <v>0</v>
      </c>
      <c r="BI252" s="107">
        <f>IF(U252="nulová",N252,0)</f>
        <v>0</v>
      </c>
      <c r="BJ252" s="20" t="s">
        <v>85</v>
      </c>
      <c r="BK252" s="107">
        <f>ROUND(L252*K252,2)</f>
        <v>0</v>
      </c>
      <c r="BL252" s="20" t="s">
        <v>156</v>
      </c>
      <c r="BM252" s="20" t="s">
        <v>336</v>
      </c>
    </row>
    <row r="253" spans="2:65" s="1" customFormat="1" ht="31.5" customHeight="1">
      <c r="B253" s="36"/>
      <c r="C253" s="165" t="s">
        <v>337</v>
      </c>
      <c r="D253" s="165" t="s">
        <v>152</v>
      </c>
      <c r="E253" s="166" t="s">
        <v>338</v>
      </c>
      <c r="F253" s="252" t="s">
        <v>339</v>
      </c>
      <c r="G253" s="252"/>
      <c r="H253" s="252"/>
      <c r="I253" s="252"/>
      <c r="J253" s="167" t="s">
        <v>327</v>
      </c>
      <c r="K253" s="168">
        <v>7.6970000000000001</v>
      </c>
      <c r="L253" s="253">
        <v>0</v>
      </c>
      <c r="M253" s="254"/>
      <c r="N253" s="255">
        <f>ROUND(L253*K253,2)</f>
        <v>0</v>
      </c>
      <c r="O253" s="255"/>
      <c r="P253" s="255"/>
      <c r="Q253" s="255"/>
      <c r="R253" s="38"/>
      <c r="T253" s="169" t="s">
        <v>22</v>
      </c>
      <c r="U253" s="45" t="s">
        <v>43</v>
      </c>
      <c r="V253" s="37"/>
      <c r="W253" s="170">
        <f>V253*K253</f>
        <v>0</v>
      </c>
      <c r="X253" s="170">
        <v>0</v>
      </c>
      <c r="Y253" s="170">
        <f>X253*K253</f>
        <v>0</v>
      </c>
      <c r="Z253" s="170">
        <v>0</v>
      </c>
      <c r="AA253" s="171">
        <f>Z253*K253</f>
        <v>0</v>
      </c>
      <c r="AR253" s="20" t="s">
        <v>156</v>
      </c>
      <c r="AT253" s="20" t="s">
        <v>152</v>
      </c>
      <c r="AU253" s="20" t="s">
        <v>101</v>
      </c>
      <c r="AY253" s="20" t="s">
        <v>151</v>
      </c>
      <c r="BE253" s="107">
        <f>IF(U253="základní",N253,0)</f>
        <v>0</v>
      </c>
      <c r="BF253" s="107">
        <f>IF(U253="snížená",N253,0)</f>
        <v>0</v>
      </c>
      <c r="BG253" s="107">
        <f>IF(U253="zákl. přenesená",N253,0)</f>
        <v>0</v>
      </c>
      <c r="BH253" s="107">
        <f>IF(U253="sníž. přenesená",N253,0)</f>
        <v>0</v>
      </c>
      <c r="BI253" s="107">
        <f>IF(U253="nulová",N253,0)</f>
        <v>0</v>
      </c>
      <c r="BJ253" s="20" t="s">
        <v>85</v>
      </c>
      <c r="BK253" s="107">
        <f>ROUND(L253*K253,2)</f>
        <v>0</v>
      </c>
      <c r="BL253" s="20" t="s">
        <v>156</v>
      </c>
      <c r="BM253" s="20" t="s">
        <v>340</v>
      </c>
    </row>
    <row r="254" spans="2:65" s="9" customFormat="1" ht="29.85" customHeight="1">
      <c r="B254" s="154"/>
      <c r="C254" s="155"/>
      <c r="D254" s="164" t="s">
        <v>118</v>
      </c>
      <c r="E254" s="164"/>
      <c r="F254" s="164"/>
      <c r="G254" s="164"/>
      <c r="H254" s="164"/>
      <c r="I254" s="164"/>
      <c r="J254" s="164"/>
      <c r="K254" s="164"/>
      <c r="L254" s="164"/>
      <c r="M254" s="164"/>
      <c r="N254" s="262">
        <f>BK254</f>
        <v>0</v>
      </c>
      <c r="O254" s="263"/>
      <c r="P254" s="263"/>
      <c r="Q254" s="263"/>
      <c r="R254" s="157"/>
      <c r="T254" s="158"/>
      <c r="U254" s="155"/>
      <c r="V254" s="155"/>
      <c r="W254" s="159">
        <f>W255</f>
        <v>0</v>
      </c>
      <c r="X254" s="155"/>
      <c r="Y254" s="159">
        <f>Y255</f>
        <v>0</v>
      </c>
      <c r="Z254" s="155"/>
      <c r="AA254" s="160">
        <f>AA255</f>
        <v>0</v>
      </c>
      <c r="AR254" s="161" t="s">
        <v>85</v>
      </c>
      <c r="AT254" s="162" t="s">
        <v>77</v>
      </c>
      <c r="AU254" s="162" t="s">
        <v>85</v>
      </c>
      <c r="AY254" s="161" t="s">
        <v>151</v>
      </c>
      <c r="BK254" s="163">
        <f>BK255</f>
        <v>0</v>
      </c>
    </row>
    <row r="255" spans="2:65" s="1" customFormat="1" ht="31.5" customHeight="1">
      <c r="B255" s="36"/>
      <c r="C255" s="165" t="s">
        <v>341</v>
      </c>
      <c r="D255" s="165" t="s">
        <v>152</v>
      </c>
      <c r="E255" s="166" t="s">
        <v>342</v>
      </c>
      <c r="F255" s="252" t="s">
        <v>343</v>
      </c>
      <c r="G255" s="252"/>
      <c r="H255" s="252"/>
      <c r="I255" s="252"/>
      <c r="J255" s="167" t="s">
        <v>327</v>
      </c>
      <c r="K255" s="168">
        <v>13.814</v>
      </c>
      <c r="L255" s="253">
        <v>0</v>
      </c>
      <c r="M255" s="254"/>
      <c r="N255" s="255">
        <f>ROUND(L255*K255,2)</f>
        <v>0</v>
      </c>
      <c r="O255" s="255"/>
      <c r="P255" s="255"/>
      <c r="Q255" s="255"/>
      <c r="R255" s="38"/>
      <c r="T255" s="169" t="s">
        <v>22</v>
      </c>
      <c r="U255" s="45" t="s">
        <v>43</v>
      </c>
      <c r="V255" s="37"/>
      <c r="W255" s="170">
        <f>V255*K255</f>
        <v>0</v>
      </c>
      <c r="X255" s="170">
        <v>0</v>
      </c>
      <c r="Y255" s="170">
        <f>X255*K255</f>
        <v>0</v>
      </c>
      <c r="Z255" s="170">
        <v>0</v>
      </c>
      <c r="AA255" s="171">
        <f>Z255*K255</f>
        <v>0</v>
      </c>
      <c r="AR255" s="20" t="s">
        <v>156</v>
      </c>
      <c r="AT255" s="20" t="s">
        <v>152</v>
      </c>
      <c r="AU255" s="20" t="s">
        <v>101</v>
      </c>
      <c r="AY255" s="20" t="s">
        <v>151</v>
      </c>
      <c r="BE255" s="107">
        <f>IF(U255="základní",N255,0)</f>
        <v>0</v>
      </c>
      <c r="BF255" s="107">
        <f>IF(U255="snížená",N255,0)</f>
        <v>0</v>
      </c>
      <c r="BG255" s="107">
        <f>IF(U255="zákl. přenesená",N255,0)</f>
        <v>0</v>
      </c>
      <c r="BH255" s="107">
        <f>IF(U255="sníž. přenesená",N255,0)</f>
        <v>0</v>
      </c>
      <c r="BI255" s="107">
        <f>IF(U255="nulová",N255,0)</f>
        <v>0</v>
      </c>
      <c r="BJ255" s="20" t="s">
        <v>85</v>
      </c>
      <c r="BK255" s="107">
        <f>ROUND(L255*K255,2)</f>
        <v>0</v>
      </c>
      <c r="BL255" s="20" t="s">
        <v>156</v>
      </c>
      <c r="BM255" s="20" t="s">
        <v>344</v>
      </c>
    </row>
    <row r="256" spans="2:65" s="9" customFormat="1" ht="37.35" customHeight="1">
      <c r="B256" s="154"/>
      <c r="C256" s="155"/>
      <c r="D256" s="156" t="s">
        <v>119</v>
      </c>
      <c r="E256" s="156"/>
      <c r="F256" s="156"/>
      <c r="G256" s="156"/>
      <c r="H256" s="156"/>
      <c r="I256" s="156"/>
      <c r="J256" s="156"/>
      <c r="K256" s="156"/>
      <c r="L256" s="156"/>
      <c r="M256" s="156"/>
      <c r="N256" s="249">
        <f>BK256</f>
        <v>0</v>
      </c>
      <c r="O256" s="250"/>
      <c r="P256" s="250"/>
      <c r="Q256" s="250"/>
      <c r="R256" s="157"/>
      <c r="T256" s="158"/>
      <c r="U256" s="155"/>
      <c r="V256" s="155"/>
      <c r="W256" s="159">
        <f>W257+W297+W318+W334+W348</f>
        <v>0</v>
      </c>
      <c r="X256" s="155"/>
      <c r="Y256" s="159">
        <f>Y257+Y297+Y318+Y334+Y348</f>
        <v>16.220379040000001</v>
      </c>
      <c r="Z256" s="155"/>
      <c r="AA256" s="160">
        <f>AA257+AA297+AA318+AA334+AA348</f>
        <v>2.4855423999999999</v>
      </c>
      <c r="AR256" s="161" t="s">
        <v>101</v>
      </c>
      <c r="AT256" s="162" t="s">
        <v>77</v>
      </c>
      <c r="AU256" s="162" t="s">
        <v>78</v>
      </c>
      <c r="AY256" s="161" t="s">
        <v>151</v>
      </c>
      <c r="BK256" s="163">
        <f>BK257+BK297+BK318+BK334+BK348</f>
        <v>0</v>
      </c>
    </row>
    <row r="257" spans="2:65" s="9" customFormat="1" ht="19.95" customHeight="1">
      <c r="B257" s="154"/>
      <c r="C257" s="155"/>
      <c r="D257" s="164" t="s">
        <v>120</v>
      </c>
      <c r="E257" s="164"/>
      <c r="F257" s="164"/>
      <c r="G257" s="164"/>
      <c r="H257" s="164"/>
      <c r="I257" s="164"/>
      <c r="J257" s="164"/>
      <c r="K257" s="164"/>
      <c r="L257" s="164"/>
      <c r="M257" s="164"/>
      <c r="N257" s="260">
        <f>BK257</f>
        <v>0</v>
      </c>
      <c r="O257" s="261"/>
      <c r="P257" s="261"/>
      <c r="Q257" s="261"/>
      <c r="R257" s="157"/>
      <c r="T257" s="158"/>
      <c r="U257" s="155"/>
      <c r="V257" s="155"/>
      <c r="W257" s="159">
        <f>SUM(W258:W296)</f>
        <v>0</v>
      </c>
      <c r="X257" s="155"/>
      <c r="Y257" s="159">
        <f>SUM(Y258:Y296)</f>
        <v>14.963818640000001</v>
      </c>
      <c r="Z257" s="155"/>
      <c r="AA257" s="160">
        <f>SUM(AA258:AA296)</f>
        <v>0</v>
      </c>
      <c r="AR257" s="161" t="s">
        <v>101</v>
      </c>
      <c r="AT257" s="162" t="s">
        <v>77</v>
      </c>
      <c r="AU257" s="162" t="s">
        <v>85</v>
      </c>
      <c r="AY257" s="161" t="s">
        <v>151</v>
      </c>
      <c r="BK257" s="163">
        <f>SUM(BK258:BK296)</f>
        <v>0</v>
      </c>
    </row>
    <row r="258" spans="2:65" s="1" customFormat="1" ht="31.5" customHeight="1">
      <c r="B258" s="36"/>
      <c r="C258" s="165" t="s">
        <v>345</v>
      </c>
      <c r="D258" s="165" t="s">
        <v>152</v>
      </c>
      <c r="E258" s="166" t="s">
        <v>346</v>
      </c>
      <c r="F258" s="252" t="s">
        <v>347</v>
      </c>
      <c r="G258" s="252"/>
      <c r="H258" s="252"/>
      <c r="I258" s="252"/>
      <c r="J258" s="167" t="s">
        <v>155</v>
      </c>
      <c r="K258" s="168">
        <v>300.75</v>
      </c>
      <c r="L258" s="253">
        <v>0</v>
      </c>
      <c r="M258" s="254"/>
      <c r="N258" s="255">
        <f>ROUND(L258*K258,2)</f>
        <v>0</v>
      </c>
      <c r="O258" s="255"/>
      <c r="P258" s="255"/>
      <c r="Q258" s="255"/>
      <c r="R258" s="38"/>
      <c r="T258" s="169" t="s">
        <v>22</v>
      </c>
      <c r="U258" s="45" t="s">
        <v>43</v>
      </c>
      <c r="V258" s="37"/>
      <c r="W258" s="170">
        <f>V258*K258</f>
        <v>0</v>
      </c>
      <c r="X258" s="170">
        <v>1.772E-2</v>
      </c>
      <c r="Y258" s="170">
        <f>X258*K258</f>
        <v>5.3292900000000003</v>
      </c>
      <c r="Z258" s="170">
        <v>0</v>
      </c>
      <c r="AA258" s="171">
        <f>Z258*K258</f>
        <v>0</v>
      </c>
      <c r="AR258" s="20" t="s">
        <v>238</v>
      </c>
      <c r="AT258" s="20" t="s">
        <v>152</v>
      </c>
      <c r="AU258" s="20" t="s">
        <v>101</v>
      </c>
      <c r="AY258" s="20" t="s">
        <v>151</v>
      </c>
      <c r="BE258" s="107">
        <f>IF(U258="základní",N258,0)</f>
        <v>0</v>
      </c>
      <c r="BF258" s="107">
        <f>IF(U258="snížená",N258,0)</f>
        <v>0</v>
      </c>
      <c r="BG258" s="107">
        <f>IF(U258="zákl. přenesená",N258,0)</f>
        <v>0</v>
      </c>
      <c r="BH258" s="107">
        <f>IF(U258="sníž. přenesená",N258,0)</f>
        <v>0</v>
      </c>
      <c r="BI258" s="107">
        <f>IF(U258="nulová",N258,0)</f>
        <v>0</v>
      </c>
      <c r="BJ258" s="20" t="s">
        <v>85</v>
      </c>
      <c r="BK258" s="107">
        <f>ROUND(L258*K258,2)</f>
        <v>0</v>
      </c>
      <c r="BL258" s="20" t="s">
        <v>238</v>
      </c>
      <c r="BM258" s="20" t="s">
        <v>348</v>
      </c>
    </row>
    <row r="259" spans="2:65" s="12" customFormat="1" ht="22.5" customHeight="1">
      <c r="B259" s="192"/>
      <c r="C259" s="193"/>
      <c r="D259" s="193"/>
      <c r="E259" s="194" t="s">
        <v>22</v>
      </c>
      <c r="F259" s="278" t="s">
        <v>189</v>
      </c>
      <c r="G259" s="279"/>
      <c r="H259" s="279"/>
      <c r="I259" s="279"/>
      <c r="J259" s="193"/>
      <c r="K259" s="195" t="s">
        <v>22</v>
      </c>
      <c r="L259" s="193"/>
      <c r="M259" s="193"/>
      <c r="N259" s="193"/>
      <c r="O259" s="193"/>
      <c r="P259" s="193"/>
      <c r="Q259" s="193"/>
      <c r="R259" s="196"/>
      <c r="T259" s="197"/>
      <c r="U259" s="193"/>
      <c r="V259" s="193"/>
      <c r="W259" s="193"/>
      <c r="X259" s="193"/>
      <c r="Y259" s="193"/>
      <c r="Z259" s="193"/>
      <c r="AA259" s="198"/>
      <c r="AT259" s="199" t="s">
        <v>162</v>
      </c>
      <c r="AU259" s="199" t="s">
        <v>101</v>
      </c>
      <c r="AV259" s="12" t="s">
        <v>85</v>
      </c>
      <c r="AW259" s="12" t="s">
        <v>35</v>
      </c>
      <c r="AX259" s="12" t="s">
        <v>78</v>
      </c>
      <c r="AY259" s="199" t="s">
        <v>151</v>
      </c>
    </row>
    <row r="260" spans="2:65" s="10" customFormat="1" ht="22.5" customHeight="1">
      <c r="B260" s="172"/>
      <c r="C260" s="173"/>
      <c r="D260" s="173"/>
      <c r="E260" s="174" t="s">
        <v>22</v>
      </c>
      <c r="F260" s="274" t="s">
        <v>305</v>
      </c>
      <c r="G260" s="275"/>
      <c r="H260" s="275"/>
      <c r="I260" s="275"/>
      <c r="J260" s="173"/>
      <c r="K260" s="175">
        <v>160</v>
      </c>
      <c r="L260" s="173"/>
      <c r="M260" s="173"/>
      <c r="N260" s="173"/>
      <c r="O260" s="173"/>
      <c r="P260" s="173"/>
      <c r="Q260" s="173"/>
      <c r="R260" s="176"/>
      <c r="T260" s="177"/>
      <c r="U260" s="173"/>
      <c r="V260" s="173"/>
      <c r="W260" s="173"/>
      <c r="X260" s="173"/>
      <c r="Y260" s="173"/>
      <c r="Z260" s="173"/>
      <c r="AA260" s="178"/>
      <c r="AT260" s="179" t="s">
        <v>162</v>
      </c>
      <c r="AU260" s="179" t="s">
        <v>101</v>
      </c>
      <c r="AV260" s="10" t="s">
        <v>101</v>
      </c>
      <c r="AW260" s="10" t="s">
        <v>35</v>
      </c>
      <c r="AX260" s="10" t="s">
        <v>78</v>
      </c>
      <c r="AY260" s="179" t="s">
        <v>151</v>
      </c>
    </row>
    <row r="261" spans="2:65" s="10" customFormat="1" ht="22.5" customHeight="1">
      <c r="B261" s="172"/>
      <c r="C261" s="173"/>
      <c r="D261" s="173"/>
      <c r="E261" s="174" t="s">
        <v>22</v>
      </c>
      <c r="F261" s="274" t="s">
        <v>349</v>
      </c>
      <c r="G261" s="275"/>
      <c r="H261" s="275"/>
      <c r="I261" s="275"/>
      <c r="J261" s="173"/>
      <c r="K261" s="175">
        <v>20.7</v>
      </c>
      <c r="L261" s="173"/>
      <c r="M261" s="173"/>
      <c r="N261" s="173"/>
      <c r="O261" s="173"/>
      <c r="P261" s="173"/>
      <c r="Q261" s="173"/>
      <c r="R261" s="176"/>
      <c r="T261" s="177"/>
      <c r="U261" s="173"/>
      <c r="V261" s="173"/>
      <c r="W261" s="173"/>
      <c r="X261" s="173"/>
      <c r="Y261" s="173"/>
      <c r="Z261" s="173"/>
      <c r="AA261" s="178"/>
      <c r="AT261" s="179" t="s">
        <v>162</v>
      </c>
      <c r="AU261" s="179" t="s">
        <v>101</v>
      </c>
      <c r="AV261" s="10" t="s">
        <v>101</v>
      </c>
      <c r="AW261" s="10" t="s">
        <v>35</v>
      </c>
      <c r="AX261" s="10" t="s">
        <v>78</v>
      </c>
      <c r="AY261" s="179" t="s">
        <v>151</v>
      </c>
    </row>
    <row r="262" spans="2:65" s="10" customFormat="1" ht="22.5" customHeight="1">
      <c r="B262" s="172"/>
      <c r="C262" s="173"/>
      <c r="D262" s="173"/>
      <c r="E262" s="174" t="s">
        <v>22</v>
      </c>
      <c r="F262" s="274" t="s">
        <v>350</v>
      </c>
      <c r="G262" s="275"/>
      <c r="H262" s="275"/>
      <c r="I262" s="275"/>
      <c r="J262" s="173"/>
      <c r="K262" s="175">
        <v>1.5</v>
      </c>
      <c r="L262" s="173"/>
      <c r="M262" s="173"/>
      <c r="N262" s="173"/>
      <c r="O262" s="173"/>
      <c r="P262" s="173"/>
      <c r="Q262" s="173"/>
      <c r="R262" s="176"/>
      <c r="T262" s="177"/>
      <c r="U262" s="173"/>
      <c r="V262" s="173"/>
      <c r="W262" s="173"/>
      <c r="X262" s="173"/>
      <c r="Y262" s="173"/>
      <c r="Z262" s="173"/>
      <c r="AA262" s="178"/>
      <c r="AT262" s="179" t="s">
        <v>162</v>
      </c>
      <c r="AU262" s="179" t="s">
        <v>101</v>
      </c>
      <c r="AV262" s="10" t="s">
        <v>101</v>
      </c>
      <c r="AW262" s="10" t="s">
        <v>35</v>
      </c>
      <c r="AX262" s="10" t="s">
        <v>78</v>
      </c>
      <c r="AY262" s="179" t="s">
        <v>151</v>
      </c>
    </row>
    <row r="263" spans="2:65" s="10" customFormat="1" ht="22.5" customHeight="1">
      <c r="B263" s="172"/>
      <c r="C263" s="173"/>
      <c r="D263" s="173"/>
      <c r="E263" s="174" t="s">
        <v>22</v>
      </c>
      <c r="F263" s="274" t="s">
        <v>351</v>
      </c>
      <c r="G263" s="275"/>
      <c r="H263" s="275"/>
      <c r="I263" s="275"/>
      <c r="J263" s="173"/>
      <c r="K263" s="175">
        <v>1.36</v>
      </c>
      <c r="L263" s="173"/>
      <c r="M263" s="173"/>
      <c r="N263" s="173"/>
      <c r="O263" s="173"/>
      <c r="P263" s="173"/>
      <c r="Q263" s="173"/>
      <c r="R263" s="176"/>
      <c r="T263" s="177"/>
      <c r="U263" s="173"/>
      <c r="V263" s="173"/>
      <c r="W263" s="173"/>
      <c r="X263" s="173"/>
      <c r="Y263" s="173"/>
      <c r="Z263" s="173"/>
      <c r="AA263" s="178"/>
      <c r="AT263" s="179" t="s">
        <v>162</v>
      </c>
      <c r="AU263" s="179" t="s">
        <v>101</v>
      </c>
      <c r="AV263" s="10" t="s">
        <v>101</v>
      </c>
      <c r="AW263" s="10" t="s">
        <v>35</v>
      </c>
      <c r="AX263" s="10" t="s">
        <v>78</v>
      </c>
      <c r="AY263" s="179" t="s">
        <v>151</v>
      </c>
    </row>
    <row r="264" spans="2:65" s="10" customFormat="1" ht="22.5" customHeight="1">
      <c r="B264" s="172"/>
      <c r="C264" s="173"/>
      <c r="D264" s="173"/>
      <c r="E264" s="174" t="s">
        <v>22</v>
      </c>
      <c r="F264" s="274" t="s">
        <v>352</v>
      </c>
      <c r="G264" s="275"/>
      <c r="H264" s="275"/>
      <c r="I264" s="275"/>
      <c r="J264" s="173"/>
      <c r="K264" s="175">
        <v>0.57499999999999996</v>
      </c>
      <c r="L264" s="173"/>
      <c r="M264" s="173"/>
      <c r="N264" s="173"/>
      <c r="O264" s="173"/>
      <c r="P264" s="173"/>
      <c r="Q264" s="173"/>
      <c r="R264" s="176"/>
      <c r="T264" s="177"/>
      <c r="U264" s="173"/>
      <c r="V264" s="173"/>
      <c r="W264" s="173"/>
      <c r="X264" s="173"/>
      <c r="Y264" s="173"/>
      <c r="Z264" s="173"/>
      <c r="AA264" s="178"/>
      <c r="AT264" s="179" t="s">
        <v>162</v>
      </c>
      <c r="AU264" s="179" t="s">
        <v>101</v>
      </c>
      <c r="AV264" s="10" t="s">
        <v>101</v>
      </c>
      <c r="AW264" s="10" t="s">
        <v>35</v>
      </c>
      <c r="AX264" s="10" t="s">
        <v>78</v>
      </c>
      <c r="AY264" s="179" t="s">
        <v>151</v>
      </c>
    </row>
    <row r="265" spans="2:65" s="12" customFormat="1" ht="22.5" customHeight="1">
      <c r="B265" s="192"/>
      <c r="C265" s="193"/>
      <c r="D265" s="193"/>
      <c r="E265" s="194" t="s">
        <v>22</v>
      </c>
      <c r="F265" s="276" t="s">
        <v>196</v>
      </c>
      <c r="G265" s="277"/>
      <c r="H265" s="277"/>
      <c r="I265" s="277"/>
      <c r="J265" s="193"/>
      <c r="K265" s="195" t="s">
        <v>22</v>
      </c>
      <c r="L265" s="193"/>
      <c r="M265" s="193"/>
      <c r="N265" s="193"/>
      <c r="O265" s="193"/>
      <c r="P265" s="193"/>
      <c r="Q265" s="193"/>
      <c r="R265" s="196"/>
      <c r="T265" s="197"/>
      <c r="U265" s="193"/>
      <c r="V265" s="193"/>
      <c r="W265" s="193"/>
      <c r="X265" s="193"/>
      <c r="Y265" s="193"/>
      <c r="Z265" s="193"/>
      <c r="AA265" s="198"/>
      <c r="AT265" s="199" t="s">
        <v>162</v>
      </c>
      <c r="AU265" s="199" t="s">
        <v>101</v>
      </c>
      <c r="AV265" s="12" t="s">
        <v>85</v>
      </c>
      <c r="AW265" s="12" t="s">
        <v>35</v>
      </c>
      <c r="AX265" s="12" t="s">
        <v>78</v>
      </c>
      <c r="AY265" s="199" t="s">
        <v>151</v>
      </c>
    </row>
    <row r="266" spans="2:65" s="10" customFormat="1" ht="22.5" customHeight="1">
      <c r="B266" s="172"/>
      <c r="C266" s="173"/>
      <c r="D266" s="173"/>
      <c r="E266" s="174" t="s">
        <v>22</v>
      </c>
      <c r="F266" s="274" t="s">
        <v>306</v>
      </c>
      <c r="G266" s="275"/>
      <c r="H266" s="275"/>
      <c r="I266" s="275"/>
      <c r="J266" s="173"/>
      <c r="K266" s="175">
        <v>82</v>
      </c>
      <c r="L266" s="173"/>
      <c r="M266" s="173"/>
      <c r="N266" s="173"/>
      <c r="O266" s="173"/>
      <c r="P266" s="173"/>
      <c r="Q266" s="173"/>
      <c r="R266" s="176"/>
      <c r="T266" s="177"/>
      <c r="U266" s="173"/>
      <c r="V266" s="173"/>
      <c r="W266" s="173"/>
      <c r="X266" s="173"/>
      <c r="Y266" s="173"/>
      <c r="Z266" s="173"/>
      <c r="AA266" s="178"/>
      <c r="AT266" s="179" t="s">
        <v>162</v>
      </c>
      <c r="AU266" s="179" t="s">
        <v>101</v>
      </c>
      <c r="AV266" s="10" t="s">
        <v>101</v>
      </c>
      <c r="AW266" s="10" t="s">
        <v>35</v>
      </c>
      <c r="AX266" s="10" t="s">
        <v>78</v>
      </c>
      <c r="AY266" s="179" t="s">
        <v>151</v>
      </c>
    </row>
    <row r="267" spans="2:65" s="10" customFormat="1" ht="22.5" customHeight="1">
      <c r="B267" s="172"/>
      <c r="C267" s="173"/>
      <c r="D267" s="173"/>
      <c r="E267" s="174" t="s">
        <v>22</v>
      </c>
      <c r="F267" s="274" t="s">
        <v>353</v>
      </c>
      <c r="G267" s="275"/>
      <c r="H267" s="275"/>
      <c r="I267" s="275"/>
      <c r="J267" s="173"/>
      <c r="K267" s="175">
        <v>7.02</v>
      </c>
      <c r="L267" s="173"/>
      <c r="M267" s="173"/>
      <c r="N267" s="173"/>
      <c r="O267" s="173"/>
      <c r="P267" s="173"/>
      <c r="Q267" s="173"/>
      <c r="R267" s="176"/>
      <c r="T267" s="177"/>
      <c r="U267" s="173"/>
      <c r="V267" s="173"/>
      <c r="W267" s="173"/>
      <c r="X267" s="173"/>
      <c r="Y267" s="173"/>
      <c r="Z267" s="173"/>
      <c r="AA267" s="178"/>
      <c r="AT267" s="179" t="s">
        <v>162</v>
      </c>
      <c r="AU267" s="179" t="s">
        <v>101</v>
      </c>
      <c r="AV267" s="10" t="s">
        <v>101</v>
      </c>
      <c r="AW267" s="10" t="s">
        <v>35</v>
      </c>
      <c r="AX267" s="10" t="s">
        <v>78</v>
      </c>
      <c r="AY267" s="179" t="s">
        <v>151</v>
      </c>
    </row>
    <row r="268" spans="2:65" s="10" customFormat="1" ht="22.5" customHeight="1">
      <c r="B268" s="172"/>
      <c r="C268" s="173"/>
      <c r="D268" s="173"/>
      <c r="E268" s="174" t="s">
        <v>22</v>
      </c>
      <c r="F268" s="274" t="s">
        <v>354</v>
      </c>
      <c r="G268" s="275"/>
      <c r="H268" s="275"/>
      <c r="I268" s="275"/>
      <c r="J268" s="173"/>
      <c r="K268" s="175">
        <v>24.3</v>
      </c>
      <c r="L268" s="173"/>
      <c r="M268" s="173"/>
      <c r="N268" s="173"/>
      <c r="O268" s="173"/>
      <c r="P268" s="173"/>
      <c r="Q268" s="173"/>
      <c r="R268" s="176"/>
      <c r="T268" s="177"/>
      <c r="U268" s="173"/>
      <c r="V268" s="173"/>
      <c r="W268" s="173"/>
      <c r="X268" s="173"/>
      <c r="Y268" s="173"/>
      <c r="Z268" s="173"/>
      <c r="AA268" s="178"/>
      <c r="AT268" s="179" t="s">
        <v>162</v>
      </c>
      <c r="AU268" s="179" t="s">
        <v>101</v>
      </c>
      <c r="AV268" s="10" t="s">
        <v>101</v>
      </c>
      <c r="AW268" s="10" t="s">
        <v>35</v>
      </c>
      <c r="AX268" s="10" t="s">
        <v>78</v>
      </c>
      <c r="AY268" s="179" t="s">
        <v>151</v>
      </c>
    </row>
    <row r="269" spans="2:65" s="10" customFormat="1" ht="22.5" customHeight="1">
      <c r="B269" s="172"/>
      <c r="C269" s="173"/>
      <c r="D269" s="173"/>
      <c r="E269" s="174" t="s">
        <v>22</v>
      </c>
      <c r="F269" s="274" t="s">
        <v>355</v>
      </c>
      <c r="G269" s="275"/>
      <c r="H269" s="275"/>
      <c r="I269" s="275"/>
      <c r="J269" s="173"/>
      <c r="K269" s="175">
        <v>2.72</v>
      </c>
      <c r="L269" s="173"/>
      <c r="M269" s="173"/>
      <c r="N269" s="173"/>
      <c r="O269" s="173"/>
      <c r="P269" s="173"/>
      <c r="Q269" s="173"/>
      <c r="R269" s="176"/>
      <c r="T269" s="177"/>
      <c r="U269" s="173"/>
      <c r="V269" s="173"/>
      <c r="W269" s="173"/>
      <c r="X269" s="173"/>
      <c r="Y269" s="173"/>
      <c r="Z269" s="173"/>
      <c r="AA269" s="178"/>
      <c r="AT269" s="179" t="s">
        <v>162</v>
      </c>
      <c r="AU269" s="179" t="s">
        <v>101</v>
      </c>
      <c r="AV269" s="10" t="s">
        <v>101</v>
      </c>
      <c r="AW269" s="10" t="s">
        <v>35</v>
      </c>
      <c r="AX269" s="10" t="s">
        <v>78</v>
      </c>
      <c r="AY269" s="179" t="s">
        <v>151</v>
      </c>
    </row>
    <row r="270" spans="2:65" s="10" customFormat="1" ht="22.5" customHeight="1">
      <c r="B270" s="172"/>
      <c r="C270" s="173"/>
      <c r="D270" s="173"/>
      <c r="E270" s="174" t="s">
        <v>22</v>
      </c>
      <c r="F270" s="274" t="s">
        <v>352</v>
      </c>
      <c r="G270" s="275"/>
      <c r="H270" s="275"/>
      <c r="I270" s="275"/>
      <c r="J270" s="173"/>
      <c r="K270" s="175">
        <v>0.57499999999999996</v>
      </c>
      <c r="L270" s="173"/>
      <c r="M270" s="173"/>
      <c r="N270" s="173"/>
      <c r="O270" s="173"/>
      <c r="P270" s="173"/>
      <c r="Q270" s="173"/>
      <c r="R270" s="176"/>
      <c r="T270" s="177"/>
      <c r="U270" s="173"/>
      <c r="V270" s="173"/>
      <c r="W270" s="173"/>
      <c r="X270" s="173"/>
      <c r="Y270" s="173"/>
      <c r="Z270" s="173"/>
      <c r="AA270" s="178"/>
      <c r="AT270" s="179" t="s">
        <v>162</v>
      </c>
      <c r="AU270" s="179" t="s">
        <v>101</v>
      </c>
      <c r="AV270" s="10" t="s">
        <v>101</v>
      </c>
      <c r="AW270" s="10" t="s">
        <v>35</v>
      </c>
      <c r="AX270" s="10" t="s">
        <v>78</v>
      </c>
      <c r="AY270" s="179" t="s">
        <v>151</v>
      </c>
    </row>
    <row r="271" spans="2:65" s="11" customFormat="1" ht="22.5" customHeight="1">
      <c r="B271" s="180"/>
      <c r="C271" s="181"/>
      <c r="D271" s="181"/>
      <c r="E271" s="182" t="s">
        <v>22</v>
      </c>
      <c r="F271" s="270" t="s">
        <v>164</v>
      </c>
      <c r="G271" s="271"/>
      <c r="H271" s="271"/>
      <c r="I271" s="271"/>
      <c r="J271" s="181"/>
      <c r="K271" s="183">
        <v>300.75</v>
      </c>
      <c r="L271" s="181"/>
      <c r="M271" s="181"/>
      <c r="N271" s="181"/>
      <c r="O271" s="181"/>
      <c r="P271" s="181"/>
      <c r="Q271" s="181"/>
      <c r="R271" s="184"/>
      <c r="T271" s="185"/>
      <c r="U271" s="181"/>
      <c r="V271" s="181"/>
      <c r="W271" s="181"/>
      <c r="X271" s="181"/>
      <c r="Y271" s="181"/>
      <c r="Z271" s="181"/>
      <c r="AA271" s="186"/>
      <c r="AT271" s="187" t="s">
        <v>162</v>
      </c>
      <c r="AU271" s="187" t="s">
        <v>101</v>
      </c>
      <c r="AV271" s="11" t="s">
        <v>156</v>
      </c>
      <c r="AW271" s="11" t="s">
        <v>35</v>
      </c>
      <c r="AX271" s="11" t="s">
        <v>85</v>
      </c>
      <c r="AY271" s="187" t="s">
        <v>151</v>
      </c>
    </row>
    <row r="272" spans="2:65" s="1" customFormat="1" ht="31.5" customHeight="1">
      <c r="B272" s="36"/>
      <c r="C272" s="165" t="s">
        <v>356</v>
      </c>
      <c r="D272" s="165" t="s">
        <v>152</v>
      </c>
      <c r="E272" s="166" t="s">
        <v>357</v>
      </c>
      <c r="F272" s="252" t="s">
        <v>358</v>
      </c>
      <c r="G272" s="252"/>
      <c r="H272" s="252"/>
      <c r="I272" s="252"/>
      <c r="J272" s="167" t="s">
        <v>207</v>
      </c>
      <c r="K272" s="168">
        <v>661.65</v>
      </c>
      <c r="L272" s="253">
        <v>0</v>
      </c>
      <c r="M272" s="254"/>
      <c r="N272" s="255">
        <f>ROUND(L272*K272,2)</f>
        <v>0</v>
      </c>
      <c r="O272" s="255"/>
      <c r="P272" s="255"/>
      <c r="Q272" s="255"/>
      <c r="R272" s="38"/>
      <c r="T272" s="169" t="s">
        <v>22</v>
      </c>
      <c r="U272" s="45" t="s">
        <v>43</v>
      </c>
      <c r="V272" s="37"/>
      <c r="W272" s="170">
        <f>V272*K272</f>
        <v>0</v>
      </c>
      <c r="X272" s="170">
        <v>2.0000000000000002E-5</v>
      </c>
      <c r="Y272" s="170">
        <f>X272*K272</f>
        <v>1.3233E-2</v>
      </c>
      <c r="Z272" s="170">
        <v>0</v>
      </c>
      <c r="AA272" s="171">
        <f>Z272*K272</f>
        <v>0</v>
      </c>
      <c r="AR272" s="20" t="s">
        <v>238</v>
      </c>
      <c r="AT272" s="20" t="s">
        <v>152</v>
      </c>
      <c r="AU272" s="20" t="s">
        <v>101</v>
      </c>
      <c r="AY272" s="20" t="s">
        <v>151</v>
      </c>
      <c r="BE272" s="107">
        <f>IF(U272="základní",N272,0)</f>
        <v>0</v>
      </c>
      <c r="BF272" s="107">
        <f>IF(U272="snížená",N272,0)</f>
        <v>0</v>
      </c>
      <c r="BG272" s="107">
        <f>IF(U272="zákl. přenesená",N272,0)</f>
        <v>0</v>
      </c>
      <c r="BH272" s="107">
        <f>IF(U272="sníž. přenesená",N272,0)</f>
        <v>0</v>
      </c>
      <c r="BI272" s="107">
        <f>IF(U272="nulová",N272,0)</f>
        <v>0</v>
      </c>
      <c r="BJ272" s="20" t="s">
        <v>85</v>
      </c>
      <c r="BK272" s="107">
        <f>ROUND(L272*K272,2)</f>
        <v>0</v>
      </c>
      <c r="BL272" s="20" t="s">
        <v>238</v>
      </c>
      <c r="BM272" s="20" t="s">
        <v>359</v>
      </c>
    </row>
    <row r="273" spans="2:65" s="10" customFormat="1" ht="22.5" customHeight="1">
      <c r="B273" s="172"/>
      <c r="C273" s="173"/>
      <c r="D273" s="173"/>
      <c r="E273" s="174" t="s">
        <v>22</v>
      </c>
      <c r="F273" s="272" t="s">
        <v>360</v>
      </c>
      <c r="G273" s="273"/>
      <c r="H273" s="273"/>
      <c r="I273" s="273"/>
      <c r="J273" s="173"/>
      <c r="K273" s="175">
        <v>661.65</v>
      </c>
      <c r="L273" s="173"/>
      <c r="M273" s="173"/>
      <c r="N273" s="173"/>
      <c r="O273" s="173"/>
      <c r="P273" s="173"/>
      <c r="Q273" s="173"/>
      <c r="R273" s="176"/>
      <c r="T273" s="177"/>
      <c r="U273" s="173"/>
      <c r="V273" s="173"/>
      <c r="W273" s="173"/>
      <c r="X273" s="173"/>
      <c r="Y273" s="173"/>
      <c r="Z273" s="173"/>
      <c r="AA273" s="178"/>
      <c r="AT273" s="179" t="s">
        <v>162</v>
      </c>
      <c r="AU273" s="179" t="s">
        <v>101</v>
      </c>
      <c r="AV273" s="10" t="s">
        <v>101</v>
      </c>
      <c r="AW273" s="10" t="s">
        <v>35</v>
      </c>
      <c r="AX273" s="10" t="s">
        <v>78</v>
      </c>
      <c r="AY273" s="179" t="s">
        <v>151</v>
      </c>
    </row>
    <row r="274" spans="2:65" s="11" customFormat="1" ht="22.5" customHeight="1">
      <c r="B274" s="180"/>
      <c r="C274" s="181"/>
      <c r="D274" s="181"/>
      <c r="E274" s="182" t="s">
        <v>22</v>
      </c>
      <c r="F274" s="270" t="s">
        <v>164</v>
      </c>
      <c r="G274" s="271"/>
      <c r="H274" s="271"/>
      <c r="I274" s="271"/>
      <c r="J274" s="181"/>
      <c r="K274" s="183">
        <v>661.65</v>
      </c>
      <c r="L274" s="181"/>
      <c r="M274" s="181"/>
      <c r="N274" s="181"/>
      <c r="O274" s="181"/>
      <c r="P274" s="181"/>
      <c r="Q274" s="181"/>
      <c r="R274" s="184"/>
      <c r="T274" s="185"/>
      <c r="U274" s="181"/>
      <c r="V274" s="181"/>
      <c r="W274" s="181"/>
      <c r="X274" s="181"/>
      <c r="Y274" s="181"/>
      <c r="Z274" s="181"/>
      <c r="AA274" s="186"/>
      <c r="AT274" s="187" t="s">
        <v>162</v>
      </c>
      <c r="AU274" s="187" t="s">
        <v>101</v>
      </c>
      <c r="AV274" s="11" t="s">
        <v>156</v>
      </c>
      <c r="AW274" s="11" t="s">
        <v>35</v>
      </c>
      <c r="AX274" s="11" t="s">
        <v>85</v>
      </c>
      <c r="AY274" s="187" t="s">
        <v>151</v>
      </c>
    </row>
    <row r="275" spans="2:65" s="1" customFormat="1" ht="22.5" customHeight="1">
      <c r="B275" s="36"/>
      <c r="C275" s="188" t="s">
        <v>361</v>
      </c>
      <c r="D275" s="188" t="s">
        <v>166</v>
      </c>
      <c r="E275" s="189" t="s">
        <v>362</v>
      </c>
      <c r="F275" s="266" t="s">
        <v>363</v>
      </c>
      <c r="G275" s="266"/>
      <c r="H275" s="266"/>
      <c r="I275" s="266"/>
      <c r="J275" s="190" t="s">
        <v>364</v>
      </c>
      <c r="K275" s="191">
        <v>1.893</v>
      </c>
      <c r="L275" s="267">
        <v>0</v>
      </c>
      <c r="M275" s="268"/>
      <c r="N275" s="269">
        <f>ROUND(L275*K275,2)</f>
        <v>0</v>
      </c>
      <c r="O275" s="255"/>
      <c r="P275" s="255"/>
      <c r="Q275" s="255"/>
      <c r="R275" s="38"/>
      <c r="T275" s="169" t="s">
        <v>22</v>
      </c>
      <c r="U275" s="45" t="s">
        <v>43</v>
      </c>
      <c r="V275" s="37"/>
      <c r="W275" s="170">
        <f>V275*K275</f>
        <v>0</v>
      </c>
      <c r="X275" s="170">
        <v>0.55000000000000004</v>
      </c>
      <c r="Y275" s="170">
        <f>X275*K275</f>
        <v>1.04115</v>
      </c>
      <c r="Z275" s="170">
        <v>0</v>
      </c>
      <c r="AA275" s="171">
        <f>Z275*K275</f>
        <v>0</v>
      </c>
      <c r="AR275" s="20" t="s">
        <v>320</v>
      </c>
      <c r="AT275" s="20" t="s">
        <v>166</v>
      </c>
      <c r="AU275" s="20" t="s">
        <v>101</v>
      </c>
      <c r="AY275" s="20" t="s">
        <v>151</v>
      </c>
      <c r="BE275" s="107">
        <f>IF(U275="základní",N275,0)</f>
        <v>0</v>
      </c>
      <c r="BF275" s="107">
        <f>IF(U275="snížená",N275,0)</f>
        <v>0</v>
      </c>
      <c r="BG275" s="107">
        <f>IF(U275="zákl. přenesená",N275,0)</f>
        <v>0</v>
      </c>
      <c r="BH275" s="107">
        <f>IF(U275="sníž. přenesená",N275,0)</f>
        <v>0</v>
      </c>
      <c r="BI275" s="107">
        <f>IF(U275="nulová",N275,0)</f>
        <v>0</v>
      </c>
      <c r="BJ275" s="20" t="s">
        <v>85</v>
      </c>
      <c r="BK275" s="107">
        <f>ROUND(L275*K275,2)</f>
        <v>0</v>
      </c>
      <c r="BL275" s="20" t="s">
        <v>238</v>
      </c>
      <c r="BM275" s="20" t="s">
        <v>365</v>
      </c>
    </row>
    <row r="276" spans="2:65" s="10" customFormat="1" ht="22.5" customHeight="1">
      <c r="B276" s="172"/>
      <c r="C276" s="173"/>
      <c r="D276" s="173"/>
      <c r="E276" s="174" t="s">
        <v>22</v>
      </c>
      <c r="F276" s="272" t="s">
        <v>366</v>
      </c>
      <c r="G276" s="273"/>
      <c r="H276" s="273"/>
      <c r="I276" s="273"/>
      <c r="J276" s="173"/>
      <c r="K276" s="175">
        <v>1.82</v>
      </c>
      <c r="L276" s="173"/>
      <c r="M276" s="173"/>
      <c r="N276" s="173"/>
      <c r="O276" s="173"/>
      <c r="P276" s="173"/>
      <c r="Q276" s="173"/>
      <c r="R276" s="176"/>
      <c r="T276" s="177"/>
      <c r="U276" s="173"/>
      <c r="V276" s="173"/>
      <c r="W276" s="173"/>
      <c r="X276" s="173"/>
      <c r="Y276" s="173"/>
      <c r="Z276" s="173"/>
      <c r="AA276" s="178"/>
      <c r="AT276" s="179" t="s">
        <v>162</v>
      </c>
      <c r="AU276" s="179" t="s">
        <v>101</v>
      </c>
      <c r="AV276" s="10" t="s">
        <v>101</v>
      </c>
      <c r="AW276" s="10" t="s">
        <v>35</v>
      </c>
      <c r="AX276" s="10" t="s">
        <v>78</v>
      </c>
      <c r="AY276" s="179" t="s">
        <v>151</v>
      </c>
    </row>
    <row r="277" spans="2:65" s="11" customFormat="1" ht="22.5" customHeight="1">
      <c r="B277" s="180"/>
      <c r="C277" s="181"/>
      <c r="D277" s="181"/>
      <c r="E277" s="182" t="s">
        <v>22</v>
      </c>
      <c r="F277" s="270" t="s">
        <v>164</v>
      </c>
      <c r="G277" s="271"/>
      <c r="H277" s="271"/>
      <c r="I277" s="271"/>
      <c r="J277" s="181"/>
      <c r="K277" s="183">
        <v>1.82</v>
      </c>
      <c r="L277" s="181"/>
      <c r="M277" s="181"/>
      <c r="N277" s="181"/>
      <c r="O277" s="181"/>
      <c r="P277" s="181"/>
      <c r="Q277" s="181"/>
      <c r="R277" s="184"/>
      <c r="T277" s="185"/>
      <c r="U277" s="181"/>
      <c r="V277" s="181"/>
      <c r="W277" s="181"/>
      <c r="X277" s="181"/>
      <c r="Y277" s="181"/>
      <c r="Z277" s="181"/>
      <c r="AA277" s="186"/>
      <c r="AT277" s="187" t="s">
        <v>162</v>
      </c>
      <c r="AU277" s="187" t="s">
        <v>101</v>
      </c>
      <c r="AV277" s="11" t="s">
        <v>156</v>
      </c>
      <c r="AW277" s="11" t="s">
        <v>35</v>
      </c>
      <c r="AX277" s="11" t="s">
        <v>85</v>
      </c>
      <c r="AY277" s="187" t="s">
        <v>151</v>
      </c>
    </row>
    <row r="278" spans="2:65" s="1" customFormat="1" ht="44.25" customHeight="1">
      <c r="B278" s="36"/>
      <c r="C278" s="165" t="s">
        <v>367</v>
      </c>
      <c r="D278" s="165" t="s">
        <v>152</v>
      </c>
      <c r="E278" s="166" t="s">
        <v>368</v>
      </c>
      <c r="F278" s="252" t="s">
        <v>369</v>
      </c>
      <c r="G278" s="252"/>
      <c r="H278" s="252"/>
      <c r="I278" s="252"/>
      <c r="J278" s="167" t="s">
        <v>155</v>
      </c>
      <c r="K278" s="168">
        <v>432.66</v>
      </c>
      <c r="L278" s="253">
        <v>0</v>
      </c>
      <c r="M278" s="254"/>
      <c r="N278" s="255">
        <f>ROUND(L278*K278,2)</f>
        <v>0</v>
      </c>
      <c r="O278" s="255"/>
      <c r="P278" s="255"/>
      <c r="Q278" s="255"/>
      <c r="R278" s="38"/>
      <c r="T278" s="169" t="s">
        <v>22</v>
      </c>
      <c r="U278" s="45" t="s">
        <v>43</v>
      </c>
      <c r="V278" s="37"/>
      <c r="W278" s="170">
        <f>V278*K278</f>
        <v>0</v>
      </c>
      <c r="X278" s="170">
        <v>1.771E-2</v>
      </c>
      <c r="Y278" s="170">
        <f>X278*K278</f>
        <v>7.6624086000000009</v>
      </c>
      <c r="Z278" s="170">
        <v>0</v>
      </c>
      <c r="AA278" s="171">
        <f>Z278*K278</f>
        <v>0</v>
      </c>
      <c r="AR278" s="20" t="s">
        <v>238</v>
      </c>
      <c r="AT278" s="20" t="s">
        <v>152</v>
      </c>
      <c r="AU278" s="20" t="s">
        <v>101</v>
      </c>
      <c r="AY278" s="20" t="s">
        <v>151</v>
      </c>
      <c r="BE278" s="107">
        <f>IF(U278="základní",N278,0)</f>
        <v>0</v>
      </c>
      <c r="BF278" s="107">
        <f>IF(U278="snížená",N278,0)</f>
        <v>0</v>
      </c>
      <c r="BG278" s="107">
        <f>IF(U278="zákl. přenesená",N278,0)</f>
        <v>0</v>
      </c>
      <c r="BH278" s="107">
        <f>IF(U278="sníž. přenesená",N278,0)</f>
        <v>0</v>
      </c>
      <c r="BI278" s="107">
        <f>IF(U278="nulová",N278,0)</f>
        <v>0</v>
      </c>
      <c r="BJ278" s="20" t="s">
        <v>85</v>
      </c>
      <c r="BK278" s="107">
        <f>ROUND(L278*K278,2)</f>
        <v>0</v>
      </c>
      <c r="BL278" s="20" t="s">
        <v>238</v>
      </c>
      <c r="BM278" s="20" t="s">
        <v>370</v>
      </c>
    </row>
    <row r="279" spans="2:65" s="12" customFormat="1" ht="22.5" customHeight="1">
      <c r="B279" s="192"/>
      <c r="C279" s="193"/>
      <c r="D279" s="193"/>
      <c r="E279" s="194" t="s">
        <v>22</v>
      </c>
      <c r="F279" s="278" t="s">
        <v>189</v>
      </c>
      <c r="G279" s="279"/>
      <c r="H279" s="279"/>
      <c r="I279" s="279"/>
      <c r="J279" s="193"/>
      <c r="K279" s="195" t="s">
        <v>22</v>
      </c>
      <c r="L279" s="193"/>
      <c r="M279" s="193"/>
      <c r="N279" s="193"/>
      <c r="O279" s="193"/>
      <c r="P279" s="193"/>
      <c r="Q279" s="193"/>
      <c r="R279" s="196"/>
      <c r="T279" s="197"/>
      <c r="U279" s="193"/>
      <c r="V279" s="193"/>
      <c r="W279" s="193"/>
      <c r="X279" s="193"/>
      <c r="Y279" s="193"/>
      <c r="Z279" s="193"/>
      <c r="AA279" s="198"/>
      <c r="AT279" s="199" t="s">
        <v>162</v>
      </c>
      <c r="AU279" s="199" t="s">
        <v>101</v>
      </c>
      <c r="AV279" s="12" t="s">
        <v>85</v>
      </c>
      <c r="AW279" s="12" t="s">
        <v>35</v>
      </c>
      <c r="AX279" s="12" t="s">
        <v>78</v>
      </c>
      <c r="AY279" s="199" t="s">
        <v>151</v>
      </c>
    </row>
    <row r="280" spans="2:65" s="10" customFormat="1" ht="22.5" customHeight="1">
      <c r="B280" s="172"/>
      <c r="C280" s="173"/>
      <c r="D280" s="173"/>
      <c r="E280" s="174" t="s">
        <v>22</v>
      </c>
      <c r="F280" s="274" t="s">
        <v>371</v>
      </c>
      <c r="G280" s="275"/>
      <c r="H280" s="275"/>
      <c r="I280" s="275"/>
      <c r="J280" s="173"/>
      <c r="K280" s="175">
        <v>208</v>
      </c>
      <c r="L280" s="173"/>
      <c r="M280" s="173"/>
      <c r="N280" s="173"/>
      <c r="O280" s="173"/>
      <c r="P280" s="173"/>
      <c r="Q280" s="173"/>
      <c r="R280" s="176"/>
      <c r="T280" s="177"/>
      <c r="U280" s="173"/>
      <c r="V280" s="173"/>
      <c r="W280" s="173"/>
      <c r="X280" s="173"/>
      <c r="Y280" s="173"/>
      <c r="Z280" s="173"/>
      <c r="AA280" s="178"/>
      <c r="AT280" s="179" t="s">
        <v>162</v>
      </c>
      <c r="AU280" s="179" t="s">
        <v>101</v>
      </c>
      <c r="AV280" s="10" t="s">
        <v>101</v>
      </c>
      <c r="AW280" s="10" t="s">
        <v>35</v>
      </c>
      <c r="AX280" s="10" t="s">
        <v>78</v>
      </c>
      <c r="AY280" s="179" t="s">
        <v>151</v>
      </c>
    </row>
    <row r="281" spans="2:65" s="10" customFormat="1" ht="22.5" customHeight="1">
      <c r="B281" s="172"/>
      <c r="C281" s="173"/>
      <c r="D281" s="173"/>
      <c r="E281" s="174" t="s">
        <v>22</v>
      </c>
      <c r="F281" s="274" t="s">
        <v>372</v>
      </c>
      <c r="G281" s="275"/>
      <c r="H281" s="275"/>
      <c r="I281" s="275"/>
      <c r="J281" s="173"/>
      <c r="K281" s="175">
        <v>7.83</v>
      </c>
      <c r="L281" s="173"/>
      <c r="M281" s="173"/>
      <c r="N281" s="173"/>
      <c r="O281" s="173"/>
      <c r="P281" s="173"/>
      <c r="Q281" s="173"/>
      <c r="R281" s="176"/>
      <c r="T281" s="177"/>
      <c r="U281" s="173"/>
      <c r="V281" s="173"/>
      <c r="W281" s="173"/>
      <c r="X281" s="173"/>
      <c r="Y281" s="173"/>
      <c r="Z281" s="173"/>
      <c r="AA281" s="178"/>
      <c r="AT281" s="179" t="s">
        <v>162</v>
      </c>
      <c r="AU281" s="179" t="s">
        <v>101</v>
      </c>
      <c r="AV281" s="10" t="s">
        <v>101</v>
      </c>
      <c r="AW281" s="10" t="s">
        <v>35</v>
      </c>
      <c r="AX281" s="10" t="s">
        <v>78</v>
      </c>
      <c r="AY281" s="179" t="s">
        <v>151</v>
      </c>
    </row>
    <row r="282" spans="2:65" s="12" customFormat="1" ht="22.5" customHeight="1">
      <c r="B282" s="192"/>
      <c r="C282" s="193"/>
      <c r="D282" s="193"/>
      <c r="E282" s="194" t="s">
        <v>22</v>
      </c>
      <c r="F282" s="276" t="s">
        <v>196</v>
      </c>
      <c r="G282" s="277"/>
      <c r="H282" s="277"/>
      <c r="I282" s="277"/>
      <c r="J282" s="193"/>
      <c r="K282" s="195" t="s">
        <v>22</v>
      </c>
      <c r="L282" s="193"/>
      <c r="M282" s="193"/>
      <c r="N282" s="193"/>
      <c r="O282" s="193"/>
      <c r="P282" s="193"/>
      <c r="Q282" s="193"/>
      <c r="R282" s="196"/>
      <c r="T282" s="197"/>
      <c r="U282" s="193"/>
      <c r="V282" s="193"/>
      <c r="W282" s="193"/>
      <c r="X282" s="193"/>
      <c r="Y282" s="193"/>
      <c r="Z282" s="193"/>
      <c r="AA282" s="198"/>
      <c r="AT282" s="199" t="s">
        <v>162</v>
      </c>
      <c r="AU282" s="199" t="s">
        <v>101</v>
      </c>
      <c r="AV282" s="12" t="s">
        <v>85</v>
      </c>
      <c r="AW282" s="12" t="s">
        <v>35</v>
      </c>
      <c r="AX282" s="12" t="s">
        <v>78</v>
      </c>
      <c r="AY282" s="199" t="s">
        <v>151</v>
      </c>
    </row>
    <row r="283" spans="2:65" s="10" customFormat="1" ht="22.5" customHeight="1">
      <c r="B283" s="172"/>
      <c r="C283" s="173"/>
      <c r="D283" s="173"/>
      <c r="E283" s="174" t="s">
        <v>22</v>
      </c>
      <c r="F283" s="274" t="s">
        <v>373</v>
      </c>
      <c r="G283" s="275"/>
      <c r="H283" s="275"/>
      <c r="I283" s="275"/>
      <c r="J283" s="173"/>
      <c r="K283" s="175">
        <v>136</v>
      </c>
      <c r="L283" s="173"/>
      <c r="M283" s="173"/>
      <c r="N283" s="173"/>
      <c r="O283" s="173"/>
      <c r="P283" s="173"/>
      <c r="Q283" s="173"/>
      <c r="R283" s="176"/>
      <c r="T283" s="177"/>
      <c r="U283" s="173"/>
      <c r="V283" s="173"/>
      <c r="W283" s="173"/>
      <c r="X283" s="173"/>
      <c r="Y283" s="173"/>
      <c r="Z283" s="173"/>
      <c r="AA283" s="178"/>
      <c r="AT283" s="179" t="s">
        <v>162</v>
      </c>
      <c r="AU283" s="179" t="s">
        <v>101</v>
      </c>
      <c r="AV283" s="10" t="s">
        <v>101</v>
      </c>
      <c r="AW283" s="10" t="s">
        <v>35</v>
      </c>
      <c r="AX283" s="10" t="s">
        <v>78</v>
      </c>
      <c r="AY283" s="179" t="s">
        <v>151</v>
      </c>
    </row>
    <row r="284" spans="2:65" s="10" customFormat="1" ht="22.5" customHeight="1">
      <c r="B284" s="172"/>
      <c r="C284" s="173"/>
      <c r="D284" s="173"/>
      <c r="E284" s="174" t="s">
        <v>22</v>
      </c>
      <c r="F284" s="274" t="s">
        <v>372</v>
      </c>
      <c r="G284" s="275"/>
      <c r="H284" s="275"/>
      <c r="I284" s="275"/>
      <c r="J284" s="173"/>
      <c r="K284" s="175">
        <v>7.83</v>
      </c>
      <c r="L284" s="173"/>
      <c r="M284" s="173"/>
      <c r="N284" s="173"/>
      <c r="O284" s="173"/>
      <c r="P284" s="173"/>
      <c r="Q284" s="173"/>
      <c r="R284" s="176"/>
      <c r="T284" s="177"/>
      <c r="U284" s="173"/>
      <c r="V284" s="173"/>
      <c r="W284" s="173"/>
      <c r="X284" s="173"/>
      <c r="Y284" s="173"/>
      <c r="Z284" s="173"/>
      <c r="AA284" s="178"/>
      <c r="AT284" s="179" t="s">
        <v>162</v>
      </c>
      <c r="AU284" s="179" t="s">
        <v>101</v>
      </c>
      <c r="AV284" s="10" t="s">
        <v>101</v>
      </c>
      <c r="AW284" s="10" t="s">
        <v>35</v>
      </c>
      <c r="AX284" s="10" t="s">
        <v>78</v>
      </c>
      <c r="AY284" s="179" t="s">
        <v>151</v>
      </c>
    </row>
    <row r="285" spans="2:65" s="12" customFormat="1" ht="22.5" customHeight="1">
      <c r="B285" s="192"/>
      <c r="C285" s="193"/>
      <c r="D285" s="193"/>
      <c r="E285" s="194" t="s">
        <v>22</v>
      </c>
      <c r="F285" s="276" t="s">
        <v>200</v>
      </c>
      <c r="G285" s="277"/>
      <c r="H285" s="277"/>
      <c r="I285" s="277"/>
      <c r="J285" s="193"/>
      <c r="K285" s="195" t="s">
        <v>22</v>
      </c>
      <c r="L285" s="193"/>
      <c r="M285" s="193"/>
      <c r="N285" s="193"/>
      <c r="O285" s="193"/>
      <c r="P285" s="193"/>
      <c r="Q285" s="193"/>
      <c r="R285" s="196"/>
      <c r="T285" s="197"/>
      <c r="U285" s="193"/>
      <c r="V285" s="193"/>
      <c r="W285" s="193"/>
      <c r="X285" s="193"/>
      <c r="Y285" s="193"/>
      <c r="Z285" s="193"/>
      <c r="AA285" s="198"/>
      <c r="AT285" s="199" t="s">
        <v>162</v>
      </c>
      <c r="AU285" s="199" t="s">
        <v>101</v>
      </c>
      <c r="AV285" s="12" t="s">
        <v>85</v>
      </c>
      <c r="AW285" s="12" t="s">
        <v>35</v>
      </c>
      <c r="AX285" s="12" t="s">
        <v>78</v>
      </c>
      <c r="AY285" s="199" t="s">
        <v>151</v>
      </c>
    </row>
    <row r="286" spans="2:65" s="10" customFormat="1" ht="22.5" customHeight="1">
      <c r="B286" s="172"/>
      <c r="C286" s="173"/>
      <c r="D286" s="173"/>
      <c r="E286" s="174" t="s">
        <v>22</v>
      </c>
      <c r="F286" s="274" t="s">
        <v>374</v>
      </c>
      <c r="G286" s="275"/>
      <c r="H286" s="275"/>
      <c r="I286" s="275"/>
      <c r="J286" s="173"/>
      <c r="K286" s="175">
        <v>39</v>
      </c>
      <c r="L286" s="173"/>
      <c r="M286" s="173"/>
      <c r="N286" s="173"/>
      <c r="O286" s="173"/>
      <c r="P286" s="173"/>
      <c r="Q286" s="173"/>
      <c r="R286" s="176"/>
      <c r="T286" s="177"/>
      <c r="U286" s="173"/>
      <c r="V286" s="173"/>
      <c r="W286" s="173"/>
      <c r="X286" s="173"/>
      <c r="Y286" s="173"/>
      <c r="Z286" s="173"/>
      <c r="AA286" s="178"/>
      <c r="AT286" s="179" t="s">
        <v>162</v>
      </c>
      <c r="AU286" s="179" t="s">
        <v>101</v>
      </c>
      <c r="AV286" s="10" t="s">
        <v>101</v>
      </c>
      <c r="AW286" s="10" t="s">
        <v>35</v>
      </c>
      <c r="AX286" s="10" t="s">
        <v>78</v>
      </c>
      <c r="AY286" s="179" t="s">
        <v>151</v>
      </c>
    </row>
    <row r="287" spans="2:65" s="12" customFormat="1" ht="22.5" customHeight="1">
      <c r="B287" s="192"/>
      <c r="C287" s="193"/>
      <c r="D287" s="193"/>
      <c r="E287" s="194" t="s">
        <v>22</v>
      </c>
      <c r="F287" s="276" t="s">
        <v>194</v>
      </c>
      <c r="G287" s="277"/>
      <c r="H287" s="277"/>
      <c r="I287" s="277"/>
      <c r="J287" s="193"/>
      <c r="K287" s="195" t="s">
        <v>22</v>
      </c>
      <c r="L287" s="193"/>
      <c r="M287" s="193"/>
      <c r="N287" s="193"/>
      <c r="O287" s="193"/>
      <c r="P287" s="193"/>
      <c r="Q287" s="193"/>
      <c r="R287" s="196"/>
      <c r="T287" s="197"/>
      <c r="U287" s="193"/>
      <c r="V287" s="193"/>
      <c r="W287" s="193"/>
      <c r="X287" s="193"/>
      <c r="Y287" s="193"/>
      <c r="Z287" s="193"/>
      <c r="AA287" s="198"/>
      <c r="AT287" s="199" t="s">
        <v>162</v>
      </c>
      <c r="AU287" s="199" t="s">
        <v>101</v>
      </c>
      <c r="AV287" s="12" t="s">
        <v>85</v>
      </c>
      <c r="AW287" s="12" t="s">
        <v>35</v>
      </c>
      <c r="AX287" s="12" t="s">
        <v>78</v>
      </c>
      <c r="AY287" s="199" t="s">
        <v>151</v>
      </c>
    </row>
    <row r="288" spans="2:65" s="10" customFormat="1" ht="22.5" customHeight="1">
      <c r="B288" s="172"/>
      <c r="C288" s="173"/>
      <c r="D288" s="173"/>
      <c r="E288" s="174" t="s">
        <v>22</v>
      </c>
      <c r="F288" s="274" t="s">
        <v>375</v>
      </c>
      <c r="G288" s="275"/>
      <c r="H288" s="275"/>
      <c r="I288" s="275"/>
      <c r="J288" s="173"/>
      <c r="K288" s="175">
        <v>34</v>
      </c>
      <c r="L288" s="173"/>
      <c r="M288" s="173"/>
      <c r="N288" s="173"/>
      <c r="O288" s="173"/>
      <c r="P288" s="173"/>
      <c r="Q288" s="173"/>
      <c r="R288" s="176"/>
      <c r="T288" s="177"/>
      <c r="U288" s="173"/>
      <c r="V288" s="173"/>
      <c r="W288" s="173"/>
      <c r="X288" s="173"/>
      <c r="Y288" s="173"/>
      <c r="Z288" s="173"/>
      <c r="AA288" s="178"/>
      <c r="AT288" s="179" t="s">
        <v>162</v>
      </c>
      <c r="AU288" s="179" t="s">
        <v>101</v>
      </c>
      <c r="AV288" s="10" t="s">
        <v>101</v>
      </c>
      <c r="AW288" s="10" t="s">
        <v>35</v>
      </c>
      <c r="AX288" s="10" t="s">
        <v>78</v>
      </c>
      <c r="AY288" s="179" t="s">
        <v>151</v>
      </c>
    </row>
    <row r="289" spans="2:65" s="11" customFormat="1" ht="22.5" customHeight="1">
      <c r="B289" s="180"/>
      <c r="C289" s="181"/>
      <c r="D289" s="181"/>
      <c r="E289" s="182" t="s">
        <v>22</v>
      </c>
      <c r="F289" s="270" t="s">
        <v>164</v>
      </c>
      <c r="G289" s="271"/>
      <c r="H289" s="271"/>
      <c r="I289" s="271"/>
      <c r="J289" s="181"/>
      <c r="K289" s="183">
        <v>432.66</v>
      </c>
      <c r="L289" s="181"/>
      <c r="M289" s="181"/>
      <c r="N289" s="181"/>
      <c r="O289" s="181"/>
      <c r="P289" s="181"/>
      <c r="Q289" s="181"/>
      <c r="R289" s="184"/>
      <c r="T289" s="185"/>
      <c r="U289" s="181"/>
      <c r="V289" s="181"/>
      <c r="W289" s="181"/>
      <c r="X289" s="181"/>
      <c r="Y289" s="181"/>
      <c r="Z289" s="181"/>
      <c r="AA289" s="186"/>
      <c r="AT289" s="187" t="s">
        <v>162</v>
      </c>
      <c r="AU289" s="187" t="s">
        <v>101</v>
      </c>
      <c r="AV289" s="11" t="s">
        <v>156</v>
      </c>
      <c r="AW289" s="11" t="s">
        <v>35</v>
      </c>
      <c r="AX289" s="11" t="s">
        <v>85</v>
      </c>
      <c r="AY289" s="187" t="s">
        <v>151</v>
      </c>
    </row>
    <row r="290" spans="2:65" s="1" customFormat="1" ht="22.5" customHeight="1">
      <c r="B290" s="36"/>
      <c r="C290" s="165" t="s">
        <v>376</v>
      </c>
      <c r="D290" s="165" t="s">
        <v>152</v>
      </c>
      <c r="E290" s="166" t="s">
        <v>377</v>
      </c>
      <c r="F290" s="252" t="s">
        <v>378</v>
      </c>
      <c r="G290" s="252"/>
      <c r="H290" s="252"/>
      <c r="I290" s="252"/>
      <c r="J290" s="167" t="s">
        <v>207</v>
      </c>
      <c r="K290" s="168">
        <v>951.85199999999998</v>
      </c>
      <c r="L290" s="253">
        <v>0</v>
      </c>
      <c r="M290" s="254"/>
      <c r="N290" s="255">
        <f>ROUND(L290*K290,2)</f>
        <v>0</v>
      </c>
      <c r="O290" s="255"/>
      <c r="P290" s="255"/>
      <c r="Q290" s="255"/>
      <c r="R290" s="38"/>
      <c r="T290" s="169" t="s">
        <v>22</v>
      </c>
      <c r="U290" s="45" t="s">
        <v>43</v>
      </c>
      <c r="V290" s="37"/>
      <c r="W290" s="170">
        <f>V290*K290</f>
        <v>0</v>
      </c>
      <c r="X290" s="170">
        <v>2.0000000000000002E-5</v>
      </c>
      <c r="Y290" s="170">
        <f>X290*K290</f>
        <v>1.9037040000000002E-2</v>
      </c>
      <c r="Z290" s="170">
        <v>0</v>
      </c>
      <c r="AA290" s="171">
        <f>Z290*K290</f>
        <v>0</v>
      </c>
      <c r="AR290" s="20" t="s">
        <v>238</v>
      </c>
      <c r="AT290" s="20" t="s">
        <v>152</v>
      </c>
      <c r="AU290" s="20" t="s">
        <v>101</v>
      </c>
      <c r="AY290" s="20" t="s">
        <v>151</v>
      </c>
      <c r="BE290" s="107">
        <f>IF(U290="základní",N290,0)</f>
        <v>0</v>
      </c>
      <c r="BF290" s="107">
        <f>IF(U290="snížená",N290,0)</f>
        <v>0</v>
      </c>
      <c r="BG290" s="107">
        <f>IF(U290="zákl. přenesená",N290,0)</f>
        <v>0</v>
      </c>
      <c r="BH290" s="107">
        <f>IF(U290="sníž. přenesená",N290,0)</f>
        <v>0</v>
      </c>
      <c r="BI290" s="107">
        <f>IF(U290="nulová",N290,0)</f>
        <v>0</v>
      </c>
      <c r="BJ290" s="20" t="s">
        <v>85</v>
      </c>
      <c r="BK290" s="107">
        <f>ROUND(L290*K290,2)</f>
        <v>0</v>
      </c>
      <c r="BL290" s="20" t="s">
        <v>238</v>
      </c>
      <c r="BM290" s="20" t="s">
        <v>379</v>
      </c>
    </row>
    <row r="291" spans="2:65" s="10" customFormat="1" ht="22.5" customHeight="1">
      <c r="B291" s="172"/>
      <c r="C291" s="173"/>
      <c r="D291" s="173"/>
      <c r="E291" s="174" t="s">
        <v>22</v>
      </c>
      <c r="F291" s="272" t="s">
        <v>380</v>
      </c>
      <c r="G291" s="273"/>
      <c r="H291" s="273"/>
      <c r="I291" s="273"/>
      <c r="J291" s="173"/>
      <c r="K291" s="175">
        <v>951.85199999999998</v>
      </c>
      <c r="L291" s="173"/>
      <c r="M291" s="173"/>
      <c r="N291" s="173"/>
      <c r="O291" s="173"/>
      <c r="P291" s="173"/>
      <c r="Q291" s="173"/>
      <c r="R291" s="176"/>
      <c r="T291" s="177"/>
      <c r="U291" s="173"/>
      <c r="V291" s="173"/>
      <c r="W291" s="173"/>
      <c r="X291" s="173"/>
      <c r="Y291" s="173"/>
      <c r="Z291" s="173"/>
      <c r="AA291" s="178"/>
      <c r="AT291" s="179" t="s">
        <v>162</v>
      </c>
      <c r="AU291" s="179" t="s">
        <v>101</v>
      </c>
      <c r="AV291" s="10" t="s">
        <v>101</v>
      </c>
      <c r="AW291" s="10" t="s">
        <v>35</v>
      </c>
      <c r="AX291" s="10" t="s">
        <v>78</v>
      </c>
      <c r="AY291" s="179" t="s">
        <v>151</v>
      </c>
    </row>
    <row r="292" spans="2:65" s="11" customFormat="1" ht="22.5" customHeight="1">
      <c r="B292" s="180"/>
      <c r="C292" s="181"/>
      <c r="D292" s="181"/>
      <c r="E292" s="182" t="s">
        <v>22</v>
      </c>
      <c r="F292" s="270" t="s">
        <v>164</v>
      </c>
      <c r="G292" s="271"/>
      <c r="H292" s="271"/>
      <c r="I292" s="271"/>
      <c r="J292" s="181"/>
      <c r="K292" s="183">
        <v>951.85199999999998</v>
      </c>
      <c r="L292" s="181"/>
      <c r="M292" s="181"/>
      <c r="N292" s="181"/>
      <c r="O292" s="181"/>
      <c r="P292" s="181"/>
      <c r="Q292" s="181"/>
      <c r="R292" s="184"/>
      <c r="T292" s="185"/>
      <c r="U292" s="181"/>
      <c r="V292" s="181"/>
      <c r="W292" s="181"/>
      <c r="X292" s="181"/>
      <c r="Y292" s="181"/>
      <c r="Z292" s="181"/>
      <c r="AA292" s="186"/>
      <c r="AT292" s="187" t="s">
        <v>162</v>
      </c>
      <c r="AU292" s="187" t="s">
        <v>101</v>
      </c>
      <c r="AV292" s="11" t="s">
        <v>156</v>
      </c>
      <c r="AW292" s="11" t="s">
        <v>35</v>
      </c>
      <c r="AX292" s="11" t="s">
        <v>85</v>
      </c>
      <c r="AY292" s="187" t="s">
        <v>151</v>
      </c>
    </row>
    <row r="293" spans="2:65" s="1" customFormat="1" ht="22.5" customHeight="1">
      <c r="B293" s="36"/>
      <c r="C293" s="188" t="s">
        <v>381</v>
      </c>
      <c r="D293" s="188" t="s">
        <v>166</v>
      </c>
      <c r="E293" s="189" t="s">
        <v>362</v>
      </c>
      <c r="F293" s="266" t="s">
        <v>363</v>
      </c>
      <c r="G293" s="266"/>
      <c r="H293" s="266"/>
      <c r="I293" s="266"/>
      <c r="J293" s="190" t="s">
        <v>364</v>
      </c>
      <c r="K293" s="191">
        <v>1.6339999999999999</v>
      </c>
      <c r="L293" s="267">
        <v>0</v>
      </c>
      <c r="M293" s="268"/>
      <c r="N293" s="269">
        <f>ROUND(L293*K293,2)</f>
        <v>0</v>
      </c>
      <c r="O293" s="255"/>
      <c r="P293" s="255"/>
      <c r="Q293" s="255"/>
      <c r="R293" s="38"/>
      <c r="T293" s="169" t="s">
        <v>22</v>
      </c>
      <c r="U293" s="45" t="s">
        <v>43</v>
      </c>
      <c r="V293" s="37"/>
      <c r="W293" s="170">
        <f>V293*K293</f>
        <v>0</v>
      </c>
      <c r="X293" s="170">
        <v>0.55000000000000004</v>
      </c>
      <c r="Y293" s="170">
        <f>X293*K293</f>
        <v>0.89870000000000005</v>
      </c>
      <c r="Z293" s="170">
        <v>0</v>
      </c>
      <c r="AA293" s="171">
        <f>Z293*K293</f>
        <v>0</v>
      </c>
      <c r="AR293" s="20" t="s">
        <v>320</v>
      </c>
      <c r="AT293" s="20" t="s">
        <v>166</v>
      </c>
      <c r="AU293" s="20" t="s">
        <v>101</v>
      </c>
      <c r="AY293" s="20" t="s">
        <v>151</v>
      </c>
      <c r="BE293" s="107">
        <f>IF(U293="základní",N293,0)</f>
        <v>0</v>
      </c>
      <c r="BF293" s="107">
        <f>IF(U293="snížená",N293,0)</f>
        <v>0</v>
      </c>
      <c r="BG293" s="107">
        <f>IF(U293="zákl. přenesená",N293,0)</f>
        <v>0</v>
      </c>
      <c r="BH293" s="107">
        <f>IF(U293="sníž. přenesená",N293,0)</f>
        <v>0</v>
      </c>
      <c r="BI293" s="107">
        <f>IF(U293="nulová",N293,0)</f>
        <v>0</v>
      </c>
      <c r="BJ293" s="20" t="s">
        <v>85</v>
      </c>
      <c r="BK293" s="107">
        <f>ROUND(L293*K293,2)</f>
        <v>0</v>
      </c>
      <c r="BL293" s="20" t="s">
        <v>238</v>
      </c>
      <c r="BM293" s="20" t="s">
        <v>382</v>
      </c>
    </row>
    <row r="294" spans="2:65" s="10" customFormat="1" ht="22.5" customHeight="1">
      <c r="B294" s="172"/>
      <c r="C294" s="173"/>
      <c r="D294" s="173"/>
      <c r="E294" s="174" t="s">
        <v>22</v>
      </c>
      <c r="F294" s="272" t="s">
        <v>383</v>
      </c>
      <c r="G294" s="273"/>
      <c r="H294" s="273"/>
      <c r="I294" s="273"/>
      <c r="J294" s="173"/>
      <c r="K294" s="175">
        <v>1.571</v>
      </c>
      <c r="L294" s="173"/>
      <c r="M294" s="173"/>
      <c r="N294" s="173"/>
      <c r="O294" s="173"/>
      <c r="P294" s="173"/>
      <c r="Q294" s="173"/>
      <c r="R294" s="176"/>
      <c r="T294" s="177"/>
      <c r="U294" s="173"/>
      <c r="V294" s="173"/>
      <c r="W294" s="173"/>
      <c r="X294" s="173"/>
      <c r="Y294" s="173"/>
      <c r="Z294" s="173"/>
      <c r="AA294" s="178"/>
      <c r="AT294" s="179" t="s">
        <v>162</v>
      </c>
      <c r="AU294" s="179" t="s">
        <v>101</v>
      </c>
      <c r="AV294" s="10" t="s">
        <v>101</v>
      </c>
      <c r="AW294" s="10" t="s">
        <v>35</v>
      </c>
      <c r="AX294" s="10" t="s">
        <v>78</v>
      </c>
      <c r="AY294" s="179" t="s">
        <v>151</v>
      </c>
    </row>
    <row r="295" spans="2:65" s="11" customFormat="1" ht="22.5" customHeight="1">
      <c r="B295" s="180"/>
      <c r="C295" s="181"/>
      <c r="D295" s="181"/>
      <c r="E295" s="182" t="s">
        <v>22</v>
      </c>
      <c r="F295" s="270" t="s">
        <v>164</v>
      </c>
      <c r="G295" s="271"/>
      <c r="H295" s="271"/>
      <c r="I295" s="271"/>
      <c r="J295" s="181"/>
      <c r="K295" s="183">
        <v>1.571</v>
      </c>
      <c r="L295" s="181"/>
      <c r="M295" s="181"/>
      <c r="N295" s="181"/>
      <c r="O295" s="181"/>
      <c r="P295" s="181"/>
      <c r="Q295" s="181"/>
      <c r="R295" s="184"/>
      <c r="T295" s="185"/>
      <c r="U295" s="181"/>
      <c r="V295" s="181"/>
      <c r="W295" s="181"/>
      <c r="X295" s="181"/>
      <c r="Y295" s="181"/>
      <c r="Z295" s="181"/>
      <c r="AA295" s="186"/>
      <c r="AT295" s="187" t="s">
        <v>162</v>
      </c>
      <c r="AU295" s="187" t="s">
        <v>101</v>
      </c>
      <c r="AV295" s="11" t="s">
        <v>156</v>
      </c>
      <c r="AW295" s="11" t="s">
        <v>35</v>
      </c>
      <c r="AX295" s="11" t="s">
        <v>85</v>
      </c>
      <c r="AY295" s="187" t="s">
        <v>151</v>
      </c>
    </row>
    <row r="296" spans="2:65" s="1" customFormat="1" ht="31.5" customHeight="1">
      <c r="B296" s="36"/>
      <c r="C296" s="165" t="s">
        <v>384</v>
      </c>
      <c r="D296" s="165" t="s">
        <v>152</v>
      </c>
      <c r="E296" s="166" t="s">
        <v>385</v>
      </c>
      <c r="F296" s="252" t="s">
        <v>386</v>
      </c>
      <c r="G296" s="252"/>
      <c r="H296" s="252"/>
      <c r="I296" s="252"/>
      <c r="J296" s="167" t="s">
        <v>387</v>
      </c>
      <c r="K296" s="200">
        <v>0</v>
      </c>
      <c r="L296" s="253">
        <v>0</v>
      </c>
      <c r="M296" s="254"/>
      <c r="N296" s="255">
        <f>ROUND(L296*K296,2)</f>
        <v>0</v>
      </c>
      <c r="O296" s="255"/>
      <c r="P296" s="255"/>
      <c r="Q296" s="255"/>
      <c r="R296" s="38"/>
      <c r="T296" s="169" t="s">
        <v>22</v>
      </c>
      <c r="U296" s="45" t="s">
        <v>43</v>
      </c>
      <c r="V296" s="37"/>
      <c r="W296" s="170">
        <f>V296*K296</f>
        <v>0</v>
      </c>
      <c r="X296" s="170">
        <v>0</v>
      </c>
      <c r="Y296" s="170">
        <f>X296*K296</f>
        <v>0</v>
      </c>
      <c r="Z296" s="170">
        <v>0</v>
      </c>
      <c r="AA296" s="171">
        <f>Z296*K296</f>
        <v>0</v>
      </c>
      <c r="AR296" s="20" t="s">
        <v>238</v>
      </c>
      <c r="AT296" s="20" t="s">
        <v>152</v>
      </c>
      <c r="AU296" s="20" t="s">
        <v>101</v>
      </c>
      <c r="AY296" s="20" t="s">
        <v>151</v>
      </c>
      <c r="BE296" s="107">
        <f>IF(U296="základní",N296,0)</f>
        <v>0</v>
      </c>
      <c r="BF296" s="107">
        <f>IF(U296="snížená",N296,0)</f>
        <v>0</v>
      </c>
      <c r="BG296" s="107">
        <f>IF(U296="zákl. přenesená",N296,0)</f>
        <v>0</v>
      </c>
      <c r="BH296" s="107">
        <f>IF(U296="sníž. přenesená",N296,0)</f>
        <v>0</v>
      </c>
      <c r="BI296" s="107">
        <f>IF(U296="nulová",N296,0)</f>
        <v>0</v>
      </c>
      <c r="BJ296" s="20" t="s">
        <v>85</v>
      </c>
      <c r="BK296" s="107">
        <f>ROUND(L296*K296,2)</f>
        <v>0</v>
      </c>
      <c r="BL296" s="20" t="s">
        <v>238</v>
      </c>
      <c r="BM296" s="20" t="s">
        <v>388</v>
      </c>
    </row>
    <row r="297" spans="2:65" s="9" customFormat="1" ht="29.85" customHeight="1">
      <c r="B297" s="154"/>
      <c r="C297" s="155"/>
      <c r="D297" s="164" t="s">
        <v>121</v>
      </c>
      <c r="E297" s="164"/>
      <c r="F297" s="164"/>
      <c r="G297" s="164"/>
      <c r="H297" s="164"/>
      <c r="I297" s="164"/>
      <c r="J297" s="164"/>
      <c r="K297" s="164"/>
      <c r="L297" s="164"/>
      <c r="M297" s="164"/>
      <c r="N297" s="262">
        <f>BK297</f>
        <v>0</v>
      </c>
      <c r="O297" s="263"/>
      <c r="P297" s="263"/>
      <c r="Q297" s="263"/>
      <c r="R297" s="157"/>
      <c r="T297" s="158"/>
      <c r="U297" s="155"/>
      <c r="V297" s="155"/>
      <c r="W297" s="159">
        <f>SUM(W298:W317)</f>
        <v>0</v>
      </c>
      <c r="X297" s="155"/>
      <c r="Y297" s="159">
        <f>SUM(Y298:Y317)</f>
        <v>0.77250980000000002</v>
      </c>
      <c r="Z297" s="155"/>
      <c r="AA297" s="160">
        <f>SUM(AA298:AA317)</f>
        <v>0.69769999999999999</v>
      </c>
      <c r="AR297" s="161" t="s">
        <v>101</v>
      </c>
      <c r="AT297" s="162" t="s">
        <v>77</v>
      </c>
      <c r="AU297" s="162" t="s">
        <v>85</v>
      </c>
      <c r="AY297" s="161" t="s">
        <v>151</v>
      </c>
      <c r="BK297" s="163">
        <f>SUM(BK298:BK317)</f>
        <v>0</v>
      </c>
    </row>
    <row r="298" spans="2:65" s="1" customFormat="1" ht="22.5" customHeight="1">
      <c r="B298" s="36"/>
      <c r="C298" s="165" t="s">
        <v>389</v>
      </c>
      <c r="D298" s="165" t="s">
        <v>152</v>
      </c>
      <c r="E298" s="166" t="s">
        <v>390</v>
      </c>
      <c r="F298" s="252" t="s">
        <v>391</v>
      </c>
      <c r="G298" s="252"/>
      <c r="H298" s="252"/>
      <c r="I298" s="252"/>
      <c r="J298" s="167" t="s">
        <v>207</v>
      </c>
      <c r="K298" s="168">
        <v>145.6</v>
      </c>
      <c r="L298" s="253">
        <v>0</v>
      </c>
      <c r="M298" s="254"/>
      <c r="N298" s="255">
        <f>ROUND(L298*K298,2)</f>
        <v>0</v>
      </c>
      <c r="O298" s="255"/>
      <c r="P298" s="255"/>
      <c r="Q298" s="255"/>
      <c r="R298" s="38"/>
      <c r="T298" s="169" t="s">
        <v>22</v>
      </c>
      <c r="U298" s="45" t="s">
        <v>43</v>
      </c>
      <c r="V298" s="37"/>
      <c r="W298" s="170">
        <f>V298*K298</f>
        <v>0</v>
      </c>
      <c r="X298" s="170">
        <v>0</v>
      </c>
      <c r="Y298" s="170">
        <f>X298*K298</f>
        <v>0</v>
      </c>
      <c r="Z298" s="170">
        <v>2.5999999999999999E-3</v>
      </c>
      <c r="AA298" s="171">
        <f>Z298*K298</f>
        <v>0.37855999999999995</v>
      </c>
      <c r="AR298" s="20" t="s">
        <v>238</v>
      </c>
      <c r="AT298" s="20" t="s">
        <v>152</v>
      </c>
      <c r="AU298" s="20" t="s">
        <v>101</v>
      </c>
      <c r="AY298" s="20" t="s">
        <v>151</v>
      </c>
      <c r="BE298" s="107">
        <f>IF(U298="základní",N298,0)</f>
        <v>0</v>
      </c>
      <c r="BF298" s="107">
        <f>IF(U298="snížená",N298,0)</f>
        <v>0</v>
      </c>
      <c r="BG298" s="107">
        <f>IF(U298="zákl. přenesená",N298,0)</f>
        <v>0</v>
      </c>
      <c r="BH298" s="107">
        <f>IF(U298="sníž. přenesená",N298,0)</f>
        <v>0</v>
      </c>
      <c r="BI298" s="107">
        <f>IF(U298="nulová",N298,0)</f>
        <v>0</v>
      </c>
      <c r="BJ298" s="20" t="s">
        <v>85</v>
      </c>
      <c r="BK298" s="107">
        <f>ROUND(L298*K298,2)</f>
        <v>0</v>
      </c>
      <c r="BL298" s="20" t="s">
        <v>238</v>
      </c>
      <c r="BM298" s="20" t="s">
        <v>392</v>
      </c>
    </row>
    <row r="299" spans="2:65" s="10" customFormat="1" ht="22.5" customHeight="1">
      <c r="B299" s="172"/>
      <c r="C299" s="173"/>
      <c r="D299" s="173"/>
      <c r="E299" s="174" t="s">
        <v>22</v>
      </c>
      <c r="F299" s="272" t="s">
        <v>393</v>
      </c>
      <c r="G299" s="273"/>
      <c r="H299" s="273"/>
      <c r="I299" s="273"/>
      <c r="J299" s="173"/>
      <c r="K299" s="175">
        <v>145.6</v>
      </c>
      <c r="L299" s="173"/>
      <c r="M299" s="173"/>
      <c r="N299" s="173"/>
      <c r="O299" s="173"/>
      <c r="P299" s="173"/>
      <c r="Q299" s="173"/>
      <c r="R299" s="176"/>
      <c r="T299" s="177"/>
      <c r="U299" s="173"/>
      <c r="V299" s="173"/>
      <c r="W299" s="173"/>
      <c r="X299" s="173"/>
      <c r="Y299" s="173"/>
      <c r="Z299" s="173"/>
      <c r="AA299" s="178"/>
      <c r="AT299" s="179" t="s">
        <v>162</v>
      </c>
      <c r="AU299" s="179" t="s">
        <v>101</v>
      </c>
      <c r="AV299" s="10" t="s">
        <v>101</v>
      </c>
      <c r="AW299" s="10" t="s">
        <v>35</v>
      </c>
      <c r="AX299" s="10" t="s">
        <v>78</v>
      </c>
      <c r="AY299" s="179" t="s">
        <v>151</v>
      </c>
    </row>
    <row r="300" spans="2:65" s="11" customFormat="1" ht="22.5" customHeight="1">
      <c r="B300" s="180"/>
      <c r="C300" s="181"/>
      <c r="D300" s="181"/>
      <c r="E300" s="182" t="s">
        <v>22</v>
      </c>
      <c r="F300" s="270" t="s">
        <v>164</v>
      </c>
      <c r="G300" s="271"/>
      <c r="H300" s="271"/>
      <c r="I300" s="271"/>
      <c r="J300" s="181"/>
      <c r="K300" s="183">
        <v>145.6</v>
      </c>
      <c r="L300" s="181"/>
      <c r="M300" s="181"/>
      <c r="N300" s="181"/>
      <c r="O300" s="181"/>
      <c r="P300" s="181"/>
      <c r="Q300" s="181"/>
      <c r="R300" s="184"/>
      <c r="T300" s="185"/>
      <c r="U300" s="181"/>
      <c r="V300" s="181"/>
      <c r="W300" s="181"/>
      <c r="X300" s="181"/>
      <c r="Y300" s="181"/>
      <c r="Z300" s="181"/>
      <c r="AA300" s="186"/>
      <c r="AT300" s="187" t="s">
        <v>162</v>
      </c>
      <c r="AU300" s="187" t="s">
        <v>101</v>
      </c>
      <c r="AV300" s="11" t="s">
        <v>156</v>
      </c>
      <c r="AW300" s="11" t="s">
        <v>35</v>
      </c>
      <c r="AX300" s="11" t="s">
        <v>85</v>
      </c>
      <c r="AY300" s="187" t="s">
        <v>151</v>
      </c>
    </row>
    <row r="301" spans="2:65" s="1" customFormat="1" ht="22.5" customHeight="1">
      <c r="B301" s="36"/>
      <c r="C301" s="165" t="s">
        <v>394</v>
      </c>
      <c r="D301" s="165" t="s">
        <v>152</v>
      </c>
      <c r="E301" s="166" t="s">
        <v>395</v>
      </c>
      <c r="F301" s="252" t="s">
        <v>396</v>
      </c>
      <c r="G301" s="252"/>
      <c r="H301" s="252"/>
      <c r="I301" s="252"/>
      <c r="J301" s="167" t="s">
        <v>207</v>
      </c>
      <c r="K301" s="168">
        <v>81</v>
      </c>
      <c r="L301" s="253">
        <v>0</v>
      </c>
      <c r="M301" s="254"/>
      <c r="N301" s="255">
        <f>ROUND(L301*K301,2)</f>
        <v>0</v>
      </c>
      <c r="O301" s="255"/>
      <c r="P301" s="255"/>
      <c r="Q301" s="255"/>
      <c r="R301" s="38"/>
      <c r="T301" s="169" t="s">
        <v>22</v>
      </c>
      <c r="U301" s="45" t="s">
        <v>43</v>
      </c>
      <c r="V301" s="37"/>
      <c r="W301" s="170">
        <f>V301*K301</f>
        <v>0</v>
      </c>
      <c r="X301" s="170">
        <v>0</v>
      </c>
      <c r="Y301" s="170">
        <f>X301*K301</f>
        <v>0</v>
      </c>
      <c r="Z301" s="170">
        <v>3.9399999999999999E-3</v>
      </c>
      <c r="AA301" s="171">
        <f>Z301*K301</f>
        <v>0.31913999999999998</v>
      </c>
      <c r="AR301" s="20" t="s">
        <v>238</v>
      </c>
      <c r="AT301" s="20" t="s">
        <v>152</v>
      </c>
      <c r="AU301" s="20" t="s">
        <v>101</v>
      </c>
      <c r="AY301" s="20" t="s">
        <v>151</v>
      </c>
      <c r="BE301" s="107">
        <f>IF(U301="základní",N301,0)</f>
        <v>0</v>
      </c>
      <c r="BF301" s="107">
        <f>IF(U301="snížená",N301,0)</f>
        <v>0</v>
      </c>
      <c r="BG301" s="107">
        <f>IF(U301="zákl. přenesená",N301,0)</f>
        <v>0</v>
      </c>
      <c r="BH301" s="107">
        <f>IF(U301="sníž. přenesená",N301,0)</f>
        <v>0</v>
      </c>
      <c r="BI301" s="107">
        <f>IF(U301="nulová",N301,0)</f>
        <v>0</v>
      </c>
      <c r="BJ301" s="20" t="s">
        <v>85</v>
      </c>
      <c r="BK301" s="107">
        <f>ROUND(L301*K301,2)</f>
        <v>0</v>
      </c>
      <c r="BL301" s="20" t="s">
        <v>238</v>
      </c>
      <c r="BM301" s="20" t="s">
        <v>397</v>
      </c>
    </row>
    <row r="302" spans="2:65" s="12" customFormat="1" ht="22.5" customHeight="1">
      <c r="B302" s="192"/>
      <c r="C302" s="193"/>
      <c r="D302" s="193"/>
      <c r="E302" s="194" t="s">
        <v>22</v>
      </c>
      <c r="F302" s="278" t="s">
        <v>189</v>
      </c>
      <c r="G302" s="279"/>
      <c r="H302" s="279"/>
      <c r="I302" s="279"/>
      <c r="J302" s="193"/>
      <c r="K302" s="195" t="s">
        <v>22</v>
      </c>
      <c r="L302" s="193"/>
      <c r="M302" s="193"/>
      <c r="N302" s="193"/>
      <c r="O302" s="193"/>
      <c r="P302" s="193"/>
      <c r="Q302" s="193"/>
      <c r="R302" s="196"/>
      <c r="T302" s="197"/>
      <c r="U302" s="193"/>
      <c r="V302" s="193"/>
      <c r="W302" s="193"/>
      <c r="X302" s="193"/>
      <c r="Y302" s="193"/>
      <c r="Z302" s="193"/>
      <c r="AA302" s="198"/>
      <c r="AT302" s="199" t="s">
        <v>162</v>
      </c>
      <c r="AU302" s="199" t="s">
        <v>101</v>
      </c>
      <c r="AV302" s="12" t="s">
        <v>85</v>
      </c>
      <c r="AW302" s="12" t="s">
        <v>35</v>
      </c>
      <c r="AX302" s="12" t="s">
        <v>78</v>
      </c>
      <c r="AY302" s="199" t="s">
        <v>151</v>
      </c>
    </row>
    <row r="303" spans="2:65" s="10" customFormat="1" ht="22.5" customHeight="1">
      <c r="B303" s="172"/>
      <c r="C303" s="173"/>
      <c r="D303" s="173"/>
      <c r="E303" s="174" t="s">
        <v>22</v>
      </c>
      <c r="F303" s="274" t="s">
        <v>398</v>
      </c>
      <c r="G303" s="275"/>
      <c r="H303" s="275"/>
      <c r="I303" s="275"/>
      <c r="J303" s="173"/>
      <c r="K303" s="175">
        <v>42.5</v>
      </c>
      <c r="L303" s="173"/>
      <c r="M303" s="173"/>
      <c r="N303" s="173"/>
      <c r="O303" s="173"/>
      <c r="P303" s="173"/>
      <c r="Q303" s="173"/>
      <c r="R303" s="176"/>
      <c r="T303" s="177"/>
      <c r="U303" s="173"/>
      <c r="V303" s="173"/>
      <c r="W303" s="173"/>
      <c r="X303" s="173"/>
      <c r="Y303" s="173"/>
      <c r="Z303" s="173"/>
      <c r="AA303" s="178"/>
      <c r="AT303" s="179" t="s">
        <v>162</v>
      </c>
      <c r="AU303" s="179" t="s">
        <v>101</v>
      </c>
      <c r="AV303" s="10" t="s">
        <v>101</v>
      </c>
      <c r="AW303" s="10" t="s">
        <v>35</v>
      </c>
      <c r="AX303" s="10" t="s">
        <v>78</v>
      </c>
      <c r="AY303" s="179" t="s">
        <v>151</v>
      </c>
    </row>
    <row r="304" spans="2:65" s="12" customFormat="1" ht="22.5" customHeight="1">
      <c r="B304" s="192"/>
      <c r="C304" s="193"/>
      <c r="D304" s="193"/>
      <c r="E304" s="194" t="s">
        <v>22</v>
      </c>
      <c r="F304" s="276" t="s">
        <v>196</v>
      </c>
      <c r="G304" s="277"/>
      <c r="H304" s="277"/>
      <c r="I304" s="277"/>
      <c r="J304" s="193"/>
      <c r="K304" s="195" t="s">
        <v>22</v>
      </c>
      <c r="L304" s="193"/>
      <c r="M304" s="193"/>
      <c r="N304" s="193"/>
      <c r="O304" s="193"/>
      <c r="P304" s="193"/>
      <c r="Q304" s="193"/>
      <c r="R304" s="196"/>
      <c r="T304" s="197"/>
      <c r="U304" s="193"/>
      <c r="V304" s="193"/>
      <c r="W304" s="193"/>
      <c r="X304" s="193"/>
      <c r="Y304" s="193"/>
      <c r="Z304" s="193"/>
      <c r="AA304" s="198"/>
      <c r="AT304" s="199" t="s">
        <v>162</v>
      </c>
      <c r="AU304" s="199" t="s">
        <v>101</v>
      </c>
      <c r="AV304" s="12" t="s">
        <v>85</v>
      </c>
      <c r="AW304" s="12" t="s">
        <v>35</v>
      </c>
      <c r="AX304" s="12" t="s">
        <v>78</v>
      </c>
      <c r="AY304" s="199" t="s">
        <v>151</v>
      </c>
    </row>
    <row r="305" spans="2:65" s="10" customFormat="1" ht="22.5" customHeight="1">
      <c r="B305" s="172"/>
      <c r="C305" s="173"/>
      <c r="D305" s="173"/>
      <c r="E305" s="174" t="s">
        <v>22</v>
      </c>
      <c r="F305" s="274" t="s">
        <v>399</v>
      </c>
      <c r="G305" s="275"/>
      <c r="H305" s="275"/>
      <c r="I305" s="275"/>
      <c r="J305" s="173"/>
      <c r="K305" s="175">
        <v>38.5</v>
      </c>
      <c r="L305" s="173"/>
      <c r="M305" s="173"/>
      <c r="N305" s="173"/>
      <c r="O305" s="173"/>
      <c r="P305" s="173"/>
      <c r="Q305" s="173"/>
      <c r="R305" s="176"/>
      <c r="T305" s="177"/>
      <c r="U305" s="173"/>
      <c r="V305" s="173"/>
      <c r="W305" s="173"/>
      <c r="X305" s="173"/>
      <c r="Y305" s="173"/>
      <c r="Z305" s="173"/>
      <c r="AA305" s="178"/>
      <c r="AT305" s="179" t="s">
        <v>162</v>
      </c>
      <c r="AU305" s="179" t="s">
        <v>101</v>
      </c>
      <c r="AV305" s="10" t="s">
        <v>101</v>
      </c>
      <c r="AW305" s="10" t="s">
        <v>35</v>
      </c>
      <c r="AX305" s="10" t="s">
        <v>78</v>
      </c>
      <c r="AY305" s="179" t="s">
        <v>151</v>
      </c>
    </row>
    <row r="306" spans="2:65" s="11" customFormat="1" ht="22.5" customHeight="1">
      <c r="B306" s="180"/>
      <c r="C306" s="181"/>
      <c r="D306" s="181"/>
      <c r="E306" s="182" t="s">
        <v>22</v>
      </c>
      <c r="F306" s="270" t="s">
        <v>164</v>
      </c>
      <c r="G306" s="271"/>
      <c r="H306" s="271"/>
      <c r="I306" s="271"/>
      <c r="J306" s="181"/>
      <c r="K306" s="183">
        <v>81</v>
      </c>
      <c r="L306" s="181"/>
      <c r="M306" s="181"/>
      <c r="N306" s="181"/>
      <c r="O306" s="181"/>
      <c r="P306" s="181"/>
      <c r="Q306" s="181"/>
      <c r="R306" s="184"/>
      <c r="T306" s="185"/>
      <c r="U306" s="181"/>
      <c r="V306" s="181"/>
      <c r="W306" s="181"/>
      <c r="X306" s="181"/>
      <c r="Y306" s="181"/>
      <c r="Z306" s="181"/>
      <c r="AA306" s="186"/>
      <c r="AT306" s="187" t="s">
        <v>162</v>
      </c>
      <c r="AU306" s="187" t="s">
        <v>101</v>
      </c>
      <c r="AV306" s="11" t="s">
        <v>156</v>
      </c>
      <c r="AW306" s="11" t="s">
        <v>35</v>
      </c>
      <c r="AX306" s="11" t="s">
        <v>85</v>
      </c>
      <c r="AY306" s="187" t="s">
        <v>151</v>
      </c>
    </row>
    <row r="307" spans="2:65" s="1" customFormat="1" ht="31.5" customHeight="1">
      <c r="B307" s="36"/>
      <c r="C307" s="165" t="s">
        <v>400</v>
      </c>
      <c r="D307" s="165" t="s">
        <v>152</v>
      </c>
      <c r="E307" s="166" t="s">
        <v>401</v>
      </c>
      <c r="F307" s="252" t="s">
        <v>402</v>
      </c>
      <c r="G307" s="252"/>
      <c r="H307" s="252"/>
      <c r="I307" s="252"/>
      <c r="J307" s="167" t="s">
        <v>207</v>
      </c>
      <c r="K307" s="168">
        <v>58.27</v>
      </c>
      <c r="L307" s="253">
        <v>0</v>
      </c>
      <c r="M307" s="254"/>
      <c r="N307" s="255">
        <f>ROUND(L307*K307,2)</f>
        <v>0</v>
      </c>
      <c r="O307" s="255"/>
      <c r="P307" s="255"/>
      <c r="Q307" s="255"/>
      <c r="R307" s="38"/>
      <c r="T307" s="169" t="s">
        <v>22</v>
      </c>
      <c r="U307" s="45" t="s">
        <v>43</v>
      </c>
      <c r="V307" s="37"/>
      <c r="W307" s="170">
        <f>V307*K307</f>
        <v>0</v>
      </c>
      <c r="X307" s="170">
        <v>1.9400000000000001E-3</v>
      </c>
      <c r="Y307" s="170">
        <f>X307*K307</f>
        <v>0.11304380000000001</v>
      </c>
      <c r="Z307" s="170">
        <v>0</v>
      </c>
      <c r="AA307" s="171">
        <f>Z307*K307</f>
        <v>0</v>
      </c>
      <c r="AR307" s="20" t="s">
        <v>238</v>
      </c>
      <c r="AT307" s="20" t="s">
        <v>152</v>
      </c>
      <c r="AU307" s="20" t="s">
        <v>101</v>
      </c>
      <c r="AY307" s="20" t="s">
        <v>151</v>
      </c>
      <c r="BE307" s="107">
        <f>IF(U307="základní",N307,0)</f>
        <v>0</v>
      </c>
      <c r="BF307" s="107">
        <f>IF(U307="snížená",N307,0)</f>
        <v>0</v>
      </c>
      <c r="BG307" s="107">
        <f>IF(U307="zákl. přenesená",N307,0)</f>
        <v>0</v>
      </c>
      <c r="BH307" s="107">
        <f>IF(U307="sníž. přenesená",N307,0)</f>
        <v>0</v>
      </c>
      <c r="BI307" s="107">
        <f>IF(U307="nulová",N307,0)</f>
        <v>0</v>
      </c>
      <c r="BJ307" s="20" t="s">
        <v>85</v>
      </c>
      <c r="BK307" s="107">
        <f>ROUND(L307*K307,2)</f>
        <v>0</v>
      </c>
      <c r="BL307" s="20" t="s">
        <v>238</v>
      </c>
      <c r="BM307" s="20" t="s">
        <v>403</v>
      </c>
    </row>
    <row r="308" spans="2:65" s="10" customFormat="1" ht="22.5" customHeight="1">
      <c r="B308" s="172"/>
      <c r="C308" s="173"/>
      <c r="D308" s="173"/>
      <c r="E308" s="174" t="s">
        <v>22</v>
      </c>
      <c r="F308" s="272" t="s">
        <v>404</v>
      </c>
      <c r="G308" s="273"/>
      <c r="H308" s="273"/>
      <c r="I308" s="273"/>
      <c r="J308" s="173"/>
      <c r="K308" s="175">
        <v>47.92</v>
      </c>
      <c r="L308" s="173"/>
      <c r="M308" s="173"/>
      <c r="N308" s="173"/>
      <c r="O308" s="173"/>
      <c r="P308" s="173"/>
      <c r="Q308" s="173"/>
      <c r="R308" s="176"/>
      <c r="T308" s="177"/>
      <c r="U308" s="173"/>
      <c r="V308" s="173"/>
      <c r="W308" s="173"/>
      <c r="X308" s="173"/>
      <c r="Y308" s="173"/>
      <c r="Z308" s="173"/>
      <c r="AA308" s="178"/>
      <c r="AT308" s="179" t="s">
        <v>162</v>
      </c>
      <c r="AU308" s="179" t="s">
        <v>101</v>
      </c>
      <c r="AV308" s="10" t="s">
        <v>101</v>
      </c>
      <c r="AW308" s="10" t="s">
        <v>35</v>
      </c>
      <c r="AX308" s="10" t="s">
        <v>78</v>
      </c>
      <c r="AY308" s="179" t="s">
        <v>151</v>
      </c>
    </row>
    <row r="309" spans="2:65" s="10" customFormat="1" ht="22.5" customHeight="1">
      <c r="B309" s="172"/>
      <c r="C309" s="173"/>
      <c r="D309" s="173"/>
      <c r="E309" s="174" t="s">
        <v>22</v>
      </c>
      <c r="F309" s="274" t="s">
        <v>405</v>
      </c>
      <c r="G309" s="275"/>
      <c r="H309" s="275"/>
      <c r="I309" s="275"/>
      <c r="J309" s="173"/>
      <c r="K309" s="175">
        <v>10.35</v>
      </c>
      <c r="L309" s="173"/>
      <c r="M309" s="173"/>
      <c r="N309" s="173"/>
      <c r="O309" s="173"/>
      <c r="P309" s="173"/>
      <c r="Q309" s="173"/>
      <c r="R309" s="176"/>
      <c r="T309" s="177"/>
      <c r="U309" s="173"/>
      <c r="V309" s="173"/>
      <c r="W309" s="173"/>
      <c r="X309" s="173"/>
      <c r="Y309" s="173"/>
      <c r="Z309" s="173"/>
      <c r="AA309" s="178"/>
      <c r="AT309" s="179" t="s">
        <v>162</v>
      </c>
      <c r="AU309" s="179" t="s">
        <v>101</v>
      </c>
      <c r="AV309" s="10" t="s">
        <v>101</v>
      </c>
      <c r="AW309" s="10" t="s">
        <v>35</v>
      </c>
      <c r="AX309" s="10" t="s">
        <v>78</v>
      </c>
      <c r="AY309" s="179" t="s">
        <v>151</v>
      </c>
    </row>
    <row r="310" spans="2:65" s="11" customFormat="1" ht="22.5" customHeight="1">
      <c r="B310" s="180"/>
      <c r="C310" s="181"/>
      <c r="D310" s="181"/>
      <c r="E310" s="182" t="s">
        <v>22</v>
      </c>
      <c r="F310" s="270" t="s">
        <v>164</v>
      </c>
      <c r="G310" s="271"/>
      <c r="H310" s="271"/>
      <c r="I310" s="271"/>
      <c r="J310" s="181"/>
      <c r="K310" s="183">
        <v>58.27</v>
      </c>
      <c r="L310" s="181"/>
      <c r="M310" s="181"/>
      <c r="N310" s="181"/>
      <c r="O310" s="181"/>
      <c r="P310" s="181"/>
      <c r="Q310" s="181"/>
      <c r="R310" s="184"/>
      <c r="T310" s="185"/>
      <c r="U310" s="181"/>
      <c r="V310" s="181"/>
      <c r="W310" s="181"/>
      <c r="X310" s="181"/>
      <c r="Y310" s="181"/>
      <c r="Z310" s="181"/>
      <c r="AA310" s="186"/>
      <c r="AT310" s="187" t="s">
        <v>162</v>
      </c>
      <c r="AU310" s="187" t="s">
        <v>101</v>
      </c>
      <c r="AV310" s="11" t="s">
        <v>156</v>
      </c>
      <c r="AW310" s="11" t="s">
        <v>35</v>
      </c>
      <c r="AX310" s="11" t="s">
        <v>85</v>
      </c>
      <c r="AY310" s="187" t="s">
        <v>151</v>
      </c>
    </row>
    <row r="311" spans="2:65" s="1" customFormat="1" ht="44.25" customHeight="1">
      <c r="B311" s="36"/>
      <c r="C311" s="165" t="s">
        <v>406</v>
      </c>
      <c r="D311" s="165" t="s">
        <v>152</v>
      </c>
      <c r="E311" s="166" t="s">
        <v>407</v>
      </c>
      <c r="F311" s="252" t="s">
        <v>408</v>
      </c>
      <c r="G311" s="252"/>
      <c r="H311" s="252"/>
      <c r="I311" s="252"/>
      <c r="J311" s="167" t="s">
        <v>207</v>
      </c>
      <c r="K311" s="168">
        <v>145.6</v>
      </c>
      <c r="L311" s="253">
        <v>0</v>
      </c>
      <c r="M311" s="254"/>
      <c r="N311" s="255">
        <f>ROUND(L311*K311,2)</f>
        <v>0</v>
      </c>
      <c r="O311" s="255"/>
      <c r="P311" s="255"/>
      <c r="Q311" s="255"/>
      <c r="R311" s="38"/>
      <c r="T311" s="169" t="s">
        <v>22</v>
      </c>
      <c r="U311" s="45" t="s">
        <v>43</v>
      </c>
      <c r="V311" s="37"/>
      <c r="W311" s="170">
        <f>V311*K311</f>
        <v>0</v>
      </c>
      <c r="X311" s="170">
        <v>2.8600000000000001E-3</v>
      </c>
      <c r="Y311" s="170">
        <f>X311*K311</f>
        <v>0.41641600000000001</v>
      </c>
      <c r="Z311" s="170">
        <v>0</v>
      </c>
      <c r="AA311" s="171">
        <f>Z311*K311</f>
        <v>0</v>
      </c>
      <c r="AR311" s="20" t="s">
        <v>238</v>
      </c>
      <c r="AT311" s="20" t="s">
        <v>152</v>
      </c>
      <c r="AU311" s="20" t="s">
        <v>101</v>
      </c>
      <c r="AY311" s="20" t="s">
        <v>151</v>
      </c>
      <c r="BE311" s="107">
        <f>IF(U311="základní",N311,0)</f>
        <v>0</v>
      </c>
      <c r="BF311" s="107">
        <f>IF(U311="snížená",N311,0)</f>
        <v>0</v>
      </c>
      <c r="BG311" s="107">
        <f>IF(U311="zákl. přenesená",N311,0)</f>
        <v>0</v>
      </c>
      <c r="BH311" s="107">
        <f>IF(U311="sníž. přenesená",N311,0)</f>
        <v>0</v>
      </c>
      <c r="BI311" s="107">
        <f>IF(U311="nulová",N311,0)</f>
        <v>0</v>
      </c>
      <c r="BJ311" s="20" t="s">
        <v>85</v>
      </c>
      <c r="BK311" s="107">
        <f>ROUND(L311*K311,2)</f>
        <v>0</v>
      </c>
      <c r="BL311" s="20" t="s">
        <v>238</v>
      </c>
      <c r="BM311" s="20" t="s">
        <v>409</v>
      </c>
    </row>
    <row r="312" spans="2:65" s="1" customFormat="1" ht="31.5" customHeight="1">
      <c r="B312" s="36"/>
      <c r="C312" s="165" t="s">
        <v>410</v>
      </c>
      <c r="D312" s="165" t="s">
        <v>152</v>
      </c>
      <c r="E312" s="166" t="s">
        <v>411</v>
      </c>
      <c r="F312" s="252" t="s">
        <v>412</v>
      </c>
      <c r="G312" s="252"/>
      <c r="H312" s="252"/>
      <c r="I312" s="252"/>
      <c r="J312" s="167" t="s">
        <v>283</v>
      </c>
      <c r="K312" s="168">
        <v>14</v>
      </c>
      <c r="L312" s="253">
        <v>0</v>
      </c>
      <c r="M312" s="254"/>
      <c r="N312" s="255">
        <f>ROUND(L312*K312,2)</f>
        <v>0</v>
      </c>
      <c r="O312" s="255"/>
      <c r="P312" s="255"/>
      <c r="Q312" s="255"/>
      <c r="R312" s="38"/>
      <c r="T312" s="169" t="s">
        <v>22</v>
      </c>
      <c r="U312" s="45" t="s">
        <v>43</v>
      </c>
      <c r="V312" s="37"/>
      <c r="W312" s="170">
        <f>V312*K312</f>
        <v>0</v>
      </c>
      <c r="X312" s="170">
        <v>6.4000000000000005E-4</v>
      </c>
      <c r="Y312" s="170">
        <f>X312*K312</f>
        <v>8.9600000000000009E-3</v>
      </c>
      <c r="Z312" s="170">
        <v>0</v>
      </c>
      <c r="AA312" s="171">
        <f>Z312*K312</f>
        <v>0</v>
      </c>
      <c r="AR312" s="20" t="s">
        <v>238</v>
      </c>
      <c r="AT312" s="20" t="s">
        <v>152</v>
      </c>
      <c r="AU312" s="20" t="s">
        <v>101</v>
      </c>
      <c r="AY312" s="20" t="s">
        <v>151</v>
      </c>
      <c r="BE312" s="107">
        <f>IF(U312="základní",N312,0)</f>
        <v>0</v>
      </c>
      <c r="BF312" s="107">
        <f>IF(U312="snížená",N312,0)</f>
        <v>0</v>
      </c>
      <c r="BG312" s="107">
        <f>IF(U312="zákl. přenesená",N312,0)</f>
        <v>0</v>
      </c>
      <c r="BH312" s="107">
        <f>IF(U312="sníž. přenesená",N312,0)</f>
        <v>0</v>
      </c>
      <c r="BI312" s="107">
        <f>IF(U312="nulová",N312,0)</f>
        <v>0</v>
      </c>
      <c r="BJ312" s="20" t="s">
        <v>85</v>
      </c>
      <c r="BK312" s="107">
        <f>ROUND(L312*K312,2)</f>
        <v>0</v>
      </c>
      <c r="BL312" s="20" t="s">
        <v>238</v>
      </c>
      <c r="BM312" s="20" t="s">
        <v>413</v>
      </c>
    </row>
    <row r="313" spans="2:65" s="10" customFormat="1" ht="22.5" customHeight="1">
      <c r="B313" s="172"/>
      <c r="C313" s="173"/>
      <c r="D313" s="173"/>
      <c r="E313" s="174" t="s">
        <v>22</v>
      </c>
      <c r="F313" s="272" t="s">
        <v>414</v>
      </c>
      <c r="G313" s="273"/>
      <c r="H313" s="273"/>
      <c r="I313" s="273"/>
      <c r="J313" s="173"/>
      <c r="K313" s="175">
        <v>7</v>
      </c>
      <c r="L313" s="173"/>
      <c r="M313" s="173"/>
      <c r="N313" s="173"/>
      <c r="O313" s="173"/>
      <c r="P313" s="173"/>
      <c r="Q313" s="173"/>
      <c r="R313" s="176"/>
      <c r="T313" s="177"/>
      <c r="U313" s="173"/>
      <c r="V313" s="173"/>
      <c r="W313" s="173"/>
      <c r="X313" s="173"/>
      <c r="Y313" s="173"/>
      <c r="Z313" s="173"/>
      <c r="AA313" s="178"/>
      <c r="AT313" s="179" t="s">
        <v>162</v>
      </c>
      <c r="AU313" s="179" t="s">
        <v>101</v>
      </c>
      <c r="AV313" s="10" t="s">
        <v>101</v>
      </c>
      <c r="AW313" s="10" t="s">
        <v>35</v>
      </c>
      <c r="AX313" s="10" t="s">
        <v>78</v>
      </c>
      <c r="AY313" s="179" t="s">
        <v>151</v>
      </c>
    </row>
    <row r="314" spans="2:65" s="10" customFormat="1" ht="22.5" customHeight="1">
      <c r="B314" s="172"/>
      <c r="C314" s="173"/>
      <c r="D314" s="173"/>
      <c r="E314" s="174" t="s">
        <v>22</v>
      </c>
      <c r="F314" s="274" t="s">
        <v>415</v>
      </c>
      <c r="G314" s="275"/>
      <c r="H314" s="275"/>
      <c r="I314" s="275"/>
      <c r="J314" s="173"/>
      <c r="K314" s="175">
        <v>7</v>
      </c>
      <c r="L314" s="173"/>
      <c r="M314" s="173"/>
      <c r="N314" s="173"/>
      <c r="O314" s="173"/>
      <c r="P314" s="173"/>
      <c r="Q314" s="173"/>
      <c r="R314" s="176"/>
      <c r="T314" s="177"/>
      <c r="U314" s="173"/>
      <c r="V314" s="173"/>
      <c r="W314" s="173"/>
      <c r="X314" s="173"/>
      <c r="Y314" s="173"/>
      <c r="Z314" s="173"/>
      <c r="AA314" s="178"/>
      <c r="AT314" s="179" t="s">
        <v>162</v>
      </c>
      <c r="AU314" s="179" t="s">
        <v>101</v>
      </c>
      <c r="AV314" s="10" t="s">
        <v>101</v>
      </c>
      <c r="AW314" s="10" t="s">
        <v>35</v>
      </c>
      <c r="AX314" s="10" t="s">
        <v>78</v>
      </c>
      <c r="AY314" s="179" t="s">
        <v>151</v>
      </c>
    </row>
    <row r="315" spans="2:65" s="11" customFormat="1" ht="22.5" customHeight="1">
      <c r="B315" s="180"/>
      <c r="C315" s="181"/>
      <c r="D315" s="181"/>
      <c r="E315" s="182" t="s">
        <v>22</v>
      </c>
      <c r="F315" s="270" t="s">
        <v>164</v>
      </c>
      <c r="G315" s="271"/>
      <c r="H315" s="271"/>
      <c r="I315" s="271"/>
      <c r="J315" s="181"/>
      <c r="K315" s="183">
        <v>14</v>
      </c>
      <c r="L315" s="181"/>
      <c r="M315" s="181"/>
      <c r="N315" s="181"/>
      <c r="O315" s="181"/>
      <c r="P315" s="181"/>
      <c r="Q315" s="181"/>
      <c r="R315" s="184"/>
      <c r="T315" s="185"/>
      <c r="U315" s="181"/>
      <c r="V315" s="181"/>
      <c r="W315" s="181"/>
      <c r="X315" s="181"/>
      <c r="Y315" s="181"/>
      <c r="Z315" s="181"/>
      <c r="AA315" s="186"/>
      <c r="AT315" s="187" t="s">
        <v>162</v>
      </c>
      <c r="AU315" s="187" t="s">
        <v>101</v>
      </c>
      <c r="AV315" s="11" t="s">
        <v>156</v>
      </c>
      <c r="AW315" s="11" t="s">
        <v>35</v>
      </c>
      <c r="AX315" s="11" t="s">
        <v>85</v>
      </c>
      <c r="AY315" s="187" t="s">
        <v>151</v>
      </c>
    </row>
    <row r="316" spans="2:65" s="1" customFormat="1" ht="31.5" customHeight="1">
      <c r="B316" s="36"/>
      <c r="C316" s="165" t="s">
        <v>416</v>
      </c>
      <c r="D316" s="165" t="s">
        <v>152</v>
      </c>
      <c r="E316" s="166" t="s">
        <v>417</v>
      </c>
      <c r="F316" s="252" t="s">
        <v>418</v>
      </c>
      <c r="G316" s="252"/>
      <c r="H316" s="252"/>
      <c r="I316" s="252"/>
      <c r="J316" s="167" t="s">
        <v>207</v>
      </c>
      <c r="K316" s="168">
        <v>81</v>
      </c>
      <c r="L316" s="253">
        <v>0</v>
      </c>
      <c r="M316" s="254"/>
      <c r="N316" s="255">
        <f>ROUND(L316*K316,2)</f>
        <v>0</v>
      </c>
      <c r="O316" s="255"/>
      <c r="P316" s="255"/>
      <c r="Q316" s="255"/>
      <c r="R316" s="38"/>
      <c r="T316" s="169" t="s">
        <v>22</v>
      </c>
      <c r="U316" s="45" t="s">
        <v>43</v>
      </c>
      <c r="V316" s="37"/>
      <c r="W316" s="170">
        <f>V316*K316</f>
        <v>0</v>
      </c>
      <c r="X316" s="170">
        <v>2.8900000000000002E-3</v>
      </c>
      <c r="Y316" s="170">
        <f>X316*K316</f>
        <v>0.23409000000000002</v>
      </c>
      <c r="Z316" s="170">
        <v>0</v>
      </c>
      <c r="AA316" s="171">
        <f>Z316*K316</f>
        <v>0</v>
      </c>
      <c r="AR316" s="20" t="s">
        <v>238</v>
      </c>
      <c r="AT316" s="20" t="s">
        <v>152</v>
      </c>
      <c r="AU316" s="20" t="s">
        <v>101</v>
      </c>
      <c r="AY316" s="20" t="s">
        <v>151</v>
      </c>
      <c r="BE316" s="107">
        <f>IF(U316="základní",N316,0)</f>
        <v>0</v>
      </c>
      <c r="BF316" s="107">
        <f>IF(U316="snížená",N316,0)</f>
        <v>0</v>
      </c>
      <c r="BG316" s="107">
        <f>IF(U316="zákl. přenesená",N316,0)</f>
        <v>0</v>
      </c>
      <c r="BH316" s="107">
        <f>IF(U316="sníž. přenesená",N316,0)</f>
        <v>0</v>
      </c>
      <c r="BI316" s="107">
        <f>IF(U316="nulová",N316,0)</f>
        <v>0</v>
      </c>
      <c r="BJ316" s="20" t="s">
        <v>85</v>
      </c>
      <c r="BK316" s="107">
        <f>ROUND(L316*K316,2)</f>
        <v>0</v>
      </c>
      <c r="BL316" s="20" t="s">
        <v>238</v>
      </c>
      <c r="BM316" s="20" t="s">
        <v>419</v>
      </c>
    </row>
    <row r="317" spans="2:65" s="1" customFormat="1" ht="31.5" customHeight="1">
      <c r="B317" s="36"/>
      <c r="C317" s="165" t="s">
        <v>420</v>
      </c>
      <c r="D317" s="165" t="s">
        <v>152</v>
      </c>
      <c r="E317" s="166" t="s">
        <v>421</v>
      </c>
      <c r="F317" s="252" t="s">
        <v>422</v>
      </c>
      <c r="G317" s="252"/>
      <c r="H317" s="252"/>
      <c r="I317" s="252"/>
      <c r="J317" s="167" t="s">
        <v>387</v>
      </c>
      <c r="K317" s="200">
        <v>0</v>
      </c>
      <c r="L317" s="253">
        <v>0</v>
      </c>
      <c r="M317" s="254"/>
      <c r="N317" s="255">
        <f>ROUND(L317*K317,2)</f>
        <v>0</v>
      </c>
      <c r="O317" s="255"/>
      <c r="P317" s="255"/>
      <c r="Q317" s="255"/>
      <c r="R317" s="38"/>
      <c r="T317" s="169" t="s">
        <v>22</v>
      </c>
      <c r="U317" s="45" t="s">
        <v>43</v>
      </c>
      <c r="V317" s="37"/>
      <c r="W317" s="170">
        <f>V317*K317</f>
        <v>0</v>
      </c>
      <c r="X317" s="170">
        <v>0</v>
      </c>
      <c r="Y317" s="170">
        <f>X317*K317</f>
        <v>0</v>
      </c>
      <c r="Z317" s="170">
        <v>0</v>
      </c>
      <c r="AA317" s="171">
        <f>Z317*K317</f>
        <v>0</v>
      </c>
      <c r="AR317" s="20" t="s">
        <v>156</v>
      </c>
      <c r="AT317" s="20" t="s">
        <v>152</v>
      </c>
      <c r="AU317" s="20" t="s">
        <v>101</v>
      </c>
      <c r="AY317" s="20" t="s">
        <v>151</v>
      </c>
      <c r="BE317" s="107">
        <f>IF(U317="základní",N317,0)</f>
        <v>0</v>
      </c>
      <c r="BF317" s="107">
        <f>IF(U317="snížená",N317,0)</f>
        <v>0</v>
      </c>
      <c r="BG317" s="107">
        <f>IF(U317="zákl. přenesená",N317,0)</f>
        <v>0</v>
      </c>
      <c r="BH317" s="107">
        <f>IF(U317="sníž. přenesená",N317,0)</f>
        <v>0</v>
      </c>
      <c r="BI317" s="107">
        <f>IF(U317="nulová",N317,0)</f>
        <v>0</v>
      </c>
      <c r="BJ317" s="20" t="s">
        <v>85</v>
      </c>
      <c r="BK317" s="107">
        <f>ROUND(L317*K317,2)</f>
        <v>0</v>
      </c>
      <c r="BL317" s="20" t="s">
        <v>156</v>
      </c>
      <c r="BM317" s="20" t="s">
        <v>423</v>
      </c>
    </row>
    <row r="318" spans="2:65" s="9" customFormat="1" ht="29.85" customHeight="1">
      <c r="B318" s="154"/>
      <c r="C318" s="155"/>
      <c r="D318" s="164" t="s">
        <v>122</v>
      </c>
      <c r="E318" s="164"/>
      <c r="F318" s="164"/>
      <c r="G318" s="164"/>
      <c r="H318" s="164"/>
      <c r="I318" s="164"/>
      <c r="J318" s="164"/>
      <c r="K318" s="164"/>
      <c r="L318" s="164"/>
      <c r="M318" s="164"/>
      <c r="N318" s="262">
        <f>BK318</f>
        <v>0</v>
      </c>
      <c r="O318" s="263"/>
      <c r="P318" s="263"/>
      <c r="Q318" s="263"/>
      <c r="R318" s="157"/>
      <c r="T318" s="158"/>
      <c r="U318" s="155"/>
      <c r="V318" s="155"/>
      <c r="W318" s="159">
        <f>SUM(W319:W333)</f>
        <v>0</v>
      </c>
      <c r="X318" s="155"/>
      <c r="Y318" s="159">
        <f>SUM(Y319:Y333)</f>
        <v>0</v>
      </c>
      <c r="Z318" s="155"/>
      <c r="AA318" s="160">
        <f>SUM(AA319:AA333)</f>
        <v>1.7818424000000002</v>
      </c>
      <c r="AR318" s="161" t="s">
        <v>101</v>
      </c>
      <c r="AT318" s="162" t="s">
        <v>77</v>
      </c>
      <c r="AU318" s="162" t="s">
        <v>85</v>
      </c>
      <c r="AY318" s="161" t="s">
        <v>151</v>
      </c>
      <c r="BK318" s="163">
        <f>SUM(BK319:BK333)</f>
        <v>0</v>
      </c>
    </row>
    <row r="319" spans="2:65" s="1" customFormat="1" ht="22.5" customHeight="1">
      <c r="B319" s="36"/>
      <c r="C319" s="165" t="s">
        <v>424</v>
      </c>
      <c r="D319" s="165" t="s">
        <v>152</v>
      </c>
      <c r="E319" s="166" t="s">
        <v>425</v>
      </c>
      <c r="F319" s="252" t="s">
        <v>426</v>
      </c>
      <c r="G319" s="252"/>
      <c r="H319" s="252"/>
      <c r="I319" s="252"/>
      <c r="J319" s="167" t="s">
        <v>155</v>
      </c>
      <c r="K319" s="168">
        <v>73</v>
      </c>
      <c r="L319" s="253">
        <v>0</v>
      </c>
      <c r="M319" s="254"/>
      <c r="N319" s="255">
        <f>ROUND(L319*K319,2)</f>
        <v>0</v>
      </c>
      <c r="O319" s="255"/>
      <c r="P319" s="255"/>
      <c r="Q319" s="255"/>
      <c r="R319" s="38"/>
      <c r="T319" s="169" t="s">
        <v>22</v>
      </c>
      <c r="U319" s="45" t="s">
        <v>43</v>
      </c>
      <c r="V319" s="37"/>
      <c r="W319" s="170">
        <f>V319*K319</f>
        <v>0</v>
      </c>
      <c r="X319" s="170">
        <v>0</v>
      </c>
      <c r="Y319" s="170">
        <f>X319*K319</f>
        <v>0</v>
      </c>
      <c r="Z319" s="170">
        <v>1.098E-2</v>
      </c>
      <c r="AA319" s="171">
        <f>Z319*K319</f>
        <v>0.80154000000000003</v>
      </c>
      <c r="AR319" s="20" t="s">
        <v>238</v>
      </c>
      <c r="AT319" s="20" t="s">
        <v>152</v>
      </c>
      <c r="AU319" s="20" t="s">
        <v>101</v>
      </c>
      <c r="AY319" s="20" t="s">
        <v>151</v>
      </c>
      <c r="BE319" s="107">
        <f>IF(U319="základní",N319,0)</f>
        <v>0</v>
      </c>
      <c r="BF319" s="107">
        <f>IF(U319="snížená",N319,0)</f>
        <v>0</v>
      </c>
      <c r="BG319" s="107">
        <f>IF(U319="zákl. přenesená",N319,0)</f>
        <v>0</v>
      </c>
      <c r="BH319" s="107">
        <f>IF(U319="sníž. přenesená",N319,0)</f>
        <v>0</v>
      </c>
      <c r="BI319" s="107">
        <f>IF(U319="nulová",N319,0)</f>
        <v>0</v>
      </c>
      <c r="BJ319" s="20" t="s">
        <v>85</v>
      </c>
      <c r="BK319" s="107">
        <f>ROUND(L319*K319,2)</f>
        <v>0</v>
      </c>
      <c r="BL319" s="20" t="s">
        <v>238</v>
      </c>
      <c r="BM319" s="20" t="s">
        <v>427</v>
      </c>
    </row>
    <row r="320" spans="2:65" s="12" customFormat="1" ht="22.5" customHeight="1">
      <c r="B320" s="192"/>
      <c r="C320" s="193"/>
      <c r="D320" s="193"/>
      <c r="E320" s="194" t="s">
        <v>22</v>
      </c>
      <c r="F320" s="278" t="s">
        <v>200</v>
      </c>
      <c r="G320" s="279"/>
      <c r="H320" s="279"/>
      <c r="I320" s="279"/>
      <c r="J320" s="193"/>
      <c r="K320" s="195" t="s">
        <v>22</v>
      </c>
      <c r="L320" s="193"/>
      <c r="M320" s="193"/>
      <c r="N320" s="193"/>
      <c r="O320" s="193"/>
      <c r="P320" s="193"/>
      <c r="Q320" s="193"/>
      <c r="R320" s="196"/>
      <c r="T320" s="197"/>
      <c r="U320" s="193"/>
      <c r="V320" s="193"/>
      <c r="W320" s="193"/>
      <c r="X320" s="193"/>
      <c r="Y320" s="193"/>
      <c r="Z320" s="193"/>
      <c r="AA320" s="198"/>
      <c r="AT320" s="199" t="s">
        <v>162</v>
      </c>
      <c r="AU320" s="199" t="s">
        <v>101</v>
      </c>
      <c r="AV320" s="12" t="s">
        <v>85</v>
      </c>
      <c r="AW320" s="12" t="s">
        <v>35</v>
      </c>
      <c r="AX320" s="12" t="s">
        <v>78</v>
      </c>
      <c r="AY320" s="199" t="s">
        <v>151</v>
      </c>
    </row>
    <row r="321" spans="2:65" s="10" customFormat="1" ht="22.5" customHeight="1">
      <c r="B321" s="172"/>
      <c r="C321" s="173"/>
      <c r="D321" s="173"/>
      <c r="E321" s="174" t="s">
        <v>22</v>
      </c>
      <c r="F321" s="274" t="s">
        <v>374</v>
      </c>
      <c r="G321" s="275"/>
      <c r="H321" s="275"/>
      <c r="I321" s="275"/>
      <c r="J321" s="173"/>
      <c r="K321" s="175">
        <v>39</v>
      </c>
      <c r="L321" s="173"/>
      <c r="M321" s="173"/>
      <c r="N321" s="173"/>
      <c r="O321" s="173"/>
      <c r="P321" s="173"/>
      <c r="Q321" s="173"/>
      <c r="R321" s="176"/>
      <c r="T321" s="177"/>
      <c r="U321" s="173"/>
      <c r="V321" s="173"/>
      <c r="W321" s="173"/>
      <c r="X321" s="173"/>
      <c r="Y321" s="173"/>
      <c r="Z321" s="173"/>
      <c r="AA321" s="178"/>
      <c r="AT321" s="179" t="s">
        <v>162</v>
      </c>
      <c r="AU321" s="179" t="s">
        <v>101</v>
      </c>
      <c r="AV321" s="10" t="s">
        <v>101</v>
      </c>
      <c r="AW321" s="10" t="s">
        <v>35</v>
      </c>
      <c r="AX321" s="10" t="s">
        <v>78</v>
      </c>
      <c r="AY321" s="179" t="s">
        <v>151</v>
      </c>
    </row>
    <row r="322" spans="2:65" s="12" customFormat="1" ht="22.5" customHeight="1">
      <c r="B322" s="192"/>
      <c r="C322" s="193"/>
      <c r="D322" s="193"/>
      <c r="E322" s="194" t="s">
        <v>22</v>
      </c>
      <c r="F322" s="276" t="s">
        <v>194</v>
      </c>
      <c r="G322" s="277"/>
      <c r="H322" s="277"/>
      <c r="I322" s="277"/>
      <c r="J322" s="193"/>
      <c r="K322" s="195" t="s">
        <v>22</v>
      </c>
      <c r="L322" s="193"/>
      <c r="M322" s="193"/>
      <c r="N322" s="193"/>
      <c r="O322" s="193"/>
      <c r="P322" s="193"/>
      <c r="Q322" s="193"/>
      <c r="R322" s="196"/>
      <c r="T322" s="197"/>
      <c r="U322" s="193"/>
      <c r="V322" s="193"/>
      <c r="W322" s="193"/>
      <c r="X322" s="193"/>
      <c r="Y322" s="193"/>
      <c r="Z322" s="193"/>
      <c r="AA322" s="198"/>
      <c r="AT322" s="199" t="s">
        <v>162</v>
      </c>
      <c r="AU322" s="199" t="s">
        <v>101</v>
      </c>
      <c r="AV322" s="12" t="s">
        <v>85</v>
      </c>
      <c r="AW322" s="12" t="s">
        <v>35</v>
      </c>
      <c r="AX322" s="12" t="s">
        <v>78</v>
      </c>
      <c r="AY322" s="199" t="s">
        <v>151</v>
      </c>
    </row>
    <row r="323" spans="2:65" s="10" customFormat="1" ht="22.5" customHeight="1">
      <c r="B323" s="172"/>
      <c r="C323" s="173"/>
      <c r="D323" s="173"/>
      <c r="E323" s="174" t="s">
        <v>22</v>
      </c>
      <c r="F323" s="274" t="s">
        <v>375</v>
      </c>
      <c r="G323" s="275"/>
      <c r="H323" s="275"/>
      <c r="I323" s="275"/>
      <c r="J323" s="173"/>
      <c r="K323" s="175">
        <v>34</v>
      </c>
      <c r="L323" s="173"/>
      <c r="M323" s="173"/>
      <c r="N323" s="173"/>
      <c r="O323" s="173"/>
      <c r="P323" s="173"/>
      <c r="Q323" s="173"/>
      <c r="R323" s="176"/>
      <c r="T323" s="177"/>
      <c r="U323" s="173"/>
      <c r="V323" s="173"/>
      <c r="W323" s="173"/>
      <c r="X323" s="173"/>
      <c r="Y323" s="173"/>
      <c r="Z323" s="173"/>
      <c r="AA323" s="178"/>
      <c r="AT323" s="179" t="s">
        <v>162</v>
      </c>
      <c r="AU323" s="179" t="s">
        <v>101</v>
      </c>
      <c r="AV323" s="10" t="s">
        <v>101</v>
      </c>
      <c r="AW323" s="10" t="s">
        <v>35</v>
      </c>
      <c r="AX323" s="10" t="s">
        <v>78</v>
      </c>
      <c r="AY323" s="179" t="s">
        <v>151</v>
      </c>
    </row>
    <row r="324" spans="2:65" s="11" customFormat="1" ht="22.5" customHeight="1">
      <c r="B324" s="180"/>
      <c r="C324" s="181"/>
      <c r="D324" s="181"/>
      <c r="E324" s="182" t="s">
        <v>22</v>
      </c>
      <c r="F324" s="270" t="s">
        <v>164</v>
      </c>
      <c r="G324" s="271"/>
      <c r="H324" s="271"/>
      <c r="I324" s="271"/>
      <c r="J324" s="181"/>
      <c r="K324" s="183">
        <v>73</v>
      </c>
      <c r="L324" s="181"/>
      <c r="M324" s="181"/>
      <c r="N324" s="181"/>
      <c r="O324" s="181"/>
      <c r="P324" s="181"/>
      <c r="Q324" s="181"/>
      <c r="R324" s="184"/>
      <c r="T324" s="185"/>
      <c r="U324" s="181"/>
      <c r="V324" s="181"/>
      <c r="W324" s="181"/>
      <c r="X324" s="181"/>
      <c r="Y324" s="181"/>
      <c r="Z324" s="181"/>
      <c r="AA324" s="186"/>
      <c r="AT324" s="187" t="s">
        <v>162</v>
      </c>
      <c r="AU324" s="187" t="s">
        <v>101</v>
      </c>
      <c r="AV324" s="11" t="s">
        <v>156</v>
      </c>
      <c r="AW324" s="11" t="s">
        <v>35</v>
      </c>
      <c r="AX324" s="11" t="s">
        <v>85</v>
      </c>
      <c r="AY324" s="187" t="s">
        <v>151</v>
      </c>
    </row>
    <row r="325" spans="2:65" s="1" customFormat="1" ht="31.5" customHeight="1">
      <c r="B325" s="36"/>
      <c r="C325" s="165" t="s">
        <v>428</v>
      </c>
      <c r="D325" s="165" t="s">
        <v>152</v>
      </c>
      <c r="E325" s="166" t="s">
        <v>429</v>
      </c>
      <c r="F325" s="252" t="s">
        <v>430</v>
      </c>
      <c r="G325" s="252"/>
      <c r="H325" s="252"/>
      <c r="I325" s="252"/>
      <c r="J325" s="167" t="s">
        <v>155</v>
      </c>
      <c r="K325" s="168">
        <v>73</v>
      </c>
      <c r="L325" s="253">
        <v>0</v>
      </c>
      <c r="M325" s="254"/>
      <c r="N325" s="255">
        <f>ROUND(L325*K325,2)</f>
        <v>0</v>
      </c>
      <c r="O325" s="255"/>
      <c r="P325" s="255"/>
      <c r="Q325" s="255"/>
      <c r="R325" s="38"/>
      <c r="T325" s="169" t="s">
        <v>22</v>
      </c>
      <c r="U325" s="45" t="s">
        <v>43</v>
      </c>
      <c r="V325" s="37"/>
      <c r="W325" s="170">
        <f>V325*K325</f>
        <v>0</v>
      </c>
      <c r="X325" s="170">
        <v>0</v>
      </c>
      <c r="Y325" s="170">
        <f>X325*K325</f>
        <v>0</v>
      </c>
      <c r="Z325" s="170">
        <v>8.0000000000000002E-3</v>
      </c>
      <c r="AA325" s="171">
        <f>Z325*K325</f>
        <v>0.58399999999999996</v>
      </c>
      <c r="AR325" s="20" t="s">
        <v>238</v>
      </c>
      <c r="AT325" s="20" t="s">
        <v>152</v>
      </c>
      <c r="AU325" s="20" t="s">
        <v>101</v>
      </c>
      <c r="AY325" s="20" t="s">
        <v>151</v>
      </c>
      <c r="BE325" s="107">
        <f>IF(U325="základní",N325,0)</f>
        <v>0</v>
      </c>
      <c r="BF325" s="107">
        <f>IF(U325="snížená",N325,0)</f>
        <v>0</v>
      </c>
      <c r="BG325" s="107">
        <f>IF(U325="zákl. přenesená",N325,0)</f>
        <v>0</v>
      </c>
      <c r="BH325" s="107">
        <f>IF(U325="sníž. přenesená",N325,0)</f>
        <v>0</v>
      </c>
      <c r="BI325" s="107">
        <f>IF(U325="nulová",N325,0)</f>
        <v>0</v>
      </c>
      <c r="BJ325" s="20" t="s">
        <v>85</v>
      </c>
      <c r="BK325" s="107">
        <f>ROUND(L325*K325,2)</f>
        <v>0</v>
      </c>
      <c r="BL325" s="20" t="s">
        <v>238</v>
      </c>
      <c r="BM325" s="20" t="s">
        <v>431</v>
      </c>
    </row>
    <row r="326" spans="2:65" s="1" customFormat="1" ht="31.5" customHeight="1">
      <c r="B326" s="36"/>
      <c r="C326" s="165" t="s">
        <v>432</v>
      </c>
      <c r="D326" s="165" t="s">
        <v>152</v>
      </c>
      <c r="E326" s="166" t="s">
        <v>433</v>
      </c>
      <c r="F326" s="252" t="s">
        <v>434</v>
      </c>
      <c r="G326" s="252"/>
      <c r="H326" s="252"/>
      <c r="I326" s="252"/>
      <c r="J326" s="167" t="s">
        <v>155</v>
      </c>
      <c r="K326" s="168">
        <v>20.88</v>
      </c>
      <c r="L326" s="253">
        <v>0</v>
      </c>
      <c r="M326" s="254"/>
      <c r="N326" s="255">
        <f>ROUND(L326*K326,2)</f>
        <v>0</v>
      </c>
      <c r="O326" s="255"/>
      <c r="P326" s="255"/>
      <c r="Q326" s="255"/>
      <c r="R326" s="38"/>
      <c r="T326" s="169" t="s">
        <v>22</v>
      </c>
      <c r="U326" s="45" t="s">
        <v>43</v>
      </c>
      <c r="V326" s="37"/>
      <c r="W326" s="170">
        <f>V326*K326</f>
        <v>0</v>
      </c>
      <c r="X326" s="170">
        <v>0</v>
      </c>
      <c r="Y326" s="170">
        <f>X326*K326</f>
        <v>0</v>
      </c>
      <c r="Z326" s="170">
        <v>1.098E-2</v>
      </c>
      <c r="AA326" s="171">
        <f>Z326*K326</f>
        <v>0.22926240000000001</v>
      </c>
      <c r="AR326" s="20" t="s">
        <v>238</v>
      </c>
      <c r="AT326" s="20" t="s">
        <v>152</v>
      </c>
      <c r="AU326" s="20" t="s">
        <v>101</v>
      </c>
      <c r="AY326" s="20" t="s">
        <v>151</v>
      </c>
      <c r="BE326" s="107">
        <f>IF(U326="základní",N326,0)</f>
        <v>0</v>
      </c>
      <c r="BF326" s="107">
        <f>IF(U326="snížená",N326,0)</f>
        <v>0</v>
      </c>
      <c r="BG326" s="107">
        <f>IF(U326="zákl. přenesená",N326,0)</f>
        <v>0</v>
      </c>
      <c r="BH326" s="107">
        <f>IF(U326="sníž. přenesená",N326,0)</f>
        <v>0</v>
      </c>
      <c r="BI326" s="107">
        <f>IF(U326="nulová",N326,0)</f>
        <v>0</v>
      </c>
      <c r="BJ326" s="20" t="s">
        <v>85</v>
      </c>
      <c r="BK326" s="107">
        <f>ROUND(L326*K326,2)</f>
        <v>0</v>
      </c>
      <c r="BL326" s="20" t="s">
        <v>238</v>
      </c>
      <c r="BM326" s="20" t="s">
        <v>435</v>
      </c>
    </row>
    <row r="327" spans="2:65" s="12" customFormat="1" ht="22.5" customHeight="1">
      <c r="B327" s="192"/>
      <c r="C327" s="193"/>
      <c r="D327" s="193"/>
      <c r="E327" s="194" t="s">
        <v>22</v>
      </c>
      <c r="F327" s="278" t="s">
        <v>436</v>
      </c>
      <c r="G327" s="279"/>
      <c r="H327" s="279"/>
      <c r="I327" s="279"/>
      <c r="J327" s="193"/>
      <c r="K327" s="195" t="s">
        <v>22</v>
      </c>
      <c r="L327" s="193"/>
      <c r="M327" s="193"/>
      <c r="N327" s="193"/>
      <c r="O327" s="193"/>
      <c r="P327" s="193"/>
      <c r="Q327" s="193"/>
      <c r="R327" s="196"/>
      <c r="T327" s="197"/>
      <c r="U327" s="193"/>
      <c r="V327" s="193"/>
      <c r="W327" s="193"/>
      <c r="X327" s="193"/>
      <c r="Y327" s="193"/>
      <c r="Z327" s="193"/>
      <c r="AA327" s="198"/>
      <c r="AT327" s="199" t="s">
        <v>162</v>
      </c>
      <c r="AU327" s="199" t="s">
        <v>101</v>
      </c>
      <c r="AV327" s="12" t="s">
        <v>85</v>
      </c>
      <c r="AW327" s="12" t="s">
        <v>35</v>
      </c>
      <c r="AX327" s="12" t="s">
        <v>78</v>
      </c>
      <c r="AY327" s="199" t="s">
        <v>151</v>
      </c>
    </row>
    <row r="328" spans="2:65" s="10" customFormat="1" ht="22.5" customHeight="1">
      <c r="B328" s="172"/>
      <c r="C328" s="173"/>
      <c r="D328" s="173"/>
      <c r="E328" s="174" t="s">
        <v>22</v>
      </c>
      <c r="F328" s="274" t="s">
        <v>437</v>
      </c>
      <c r="G328" s="275"/>
      <c r="H328" s="275"/>
      <c r="I328" s="275"/>
      <c r="J328" s="173"/>
      <c r="K328" s="175">
        <v>10.44</v>
      </c>
      <c r="L328" s="173"/>
      <c r="M328" s="173"/>
      <c r="N328" s="173"/>
      <c r="O328" s="173"/>
      <c r="P328" s="173"/>
      <c r="Q328" s="173"/>
      <c r="R328" s="176"/>
      <c r="T328" s="177"/>
      <c r="U328" s="173"/>
      <c r="V328" s="173"/>
      <c r="W328" s="173"/>
      <c r="X328" s="173"/>
      <c r="Y328" s="173"/>
      <c r="Z328" s="173"/>
      <c r="AA328" s="178"/>
      <c r="AT328" s="179" t="s">
        <v>162</v>
      </c>
      <c r="AU328" s="179" t="s">
        <v>101</v>
      </c>
      <c r="AV328" s="10" t="s">
        <v>101</v>
      </c>
      <c r="AW328" s="10" t="s">
        <v>35</v>
      </c>
      <c r="AX328" s="10" t="s">
        <v>78</v>
      </c>
      <c r="AY328" s="179" t="s">
        <v>151</v>
      </c>
    </row>
    <row r="329" spans="2:65" s="12" customFormat="1" ht="22.5" customHeight="1">
      <c r="B329" s="192"/>
      <c r="C329" s="193"/>
      <c r="D329" s="193"/>
      <c r="E329" s="194" t="s">
        <v>22</v>
      </c>
      <c r="F329" s="276" t="s">
        <v>438</v>
      </c>
      <c r="G329" s="277"/>
      <c r="H329" s="277"/>
      <c r="I329" s="277"/>
      <c r="J329" s="193"/>
      <c r="K329" s="195" t="s">
        <v>22</v>
      </c>
      <c r="L329" s="193"/>
      <c r="M329" s="193"/>
      <c r="N329" s="193"/>
      <c r="O329" s="193"/>
      <c r="P329" s="193"/>
      <c r="Q329" s="193"/>
      <c r="R329" s="196"/>
      <c r="T329" s="197"/>
      <c r="U329" s="193"/>
      <c r="V329" s="193"/>
      <c r="W329" s="193"/>
      <c r="X329" s="193"/>
      <c r="Y329" s="193"/>
      <c r="Z329" s="193"/>
      <c r="AA329" s="198"/>
      <c r="AT329" s="199" t="s">
        <v>162</v>
      </c>
      <c r="AU329" s="199" t="s">
        <v>101</v>
      </c>
      <c r="AV329" s="12" t="s">
        <v>85</v>
      </c>
      <c r="AW329" s="12" t="s">
        <v>35</v>
      </c>
      <c r="AX329" s="12" t="s">
        <v>78</v>
      </c>
      <c r="AY329" s="199" t="s">
        <v>151</v>
      </c>
    </row>
    <row r="330" spans="2:65" s="10" customFormat="1" ht="22.5" customHeight="1">
      <c r="B330" s="172"/>
      <c r="C330" s="173"/>
      <c r="D330" s="173"/>
      <c r="E330" s="174" t="s">
        <v>22</v>
      </c>
      <c r="F330" s="274" t="s">
        <v>437</v>
      </c>
      <c r="G330" s="275"/>
      <c r="H330" s="275"/>
      <c r="I330" s="275"/>
      <c r="J330" s="173"/>
      <c r="K330" s="175">
        <v>10.44</v>
      </c>
      <c r="L330" s="173"/>
      <c r="M330" s="173"/>
      <c r="N330" s="173"/>
      <c r="O330" s="173"/>
      <c r="P330" s="173"/>
      <c r="Q330" s="173"/>
      <c r="R330" s="176"/>
      <c r="T330" s="177"/>
      <c r="U330" s="173"/>
      <c r="V330" s="173"/>
      <c r="W330" s="173"/>
      <c r="X330" s="173"/>
      <c r="Y330" s="173"/>
      <c r="Z330" s="173"/>
      <c r="AA330" s="178"/>
      <c r="AT330" s="179" t="s">
        <v>162</v>
      </c>
      <c r="AU330" s="179" t="s">
        <v>101</v>
      </c>
      <c r="AV330" s="10" t="s">
        <v>101</v>
      </c>
      <c r="AW330" s="10" t="s">
        <v>35</v>
      </c>
      <c r="AX330" s="10" t="s">
        <v>78</v>
      </c>
      <c r="AY330" s="179" t="s">
        <v>151</v>
      </c>
    </row>
    <row r="331" spans="2:65" s="11" customFormat="1" ht="22.5" customHeight="1">
      <c r="B331" s="180"/>
      <c r="C331" s="181"/>
      <c r="D331" s="181"/>
      <c r="E331" s="182" t="s">
        <v>22</v>
      </c>
      <c r="F331" s="270" t="s">
        <v>164</v>
      </c>
      <c r="G331" s="271"/>
      <c r="H331" s="271"/>
      <c r="I331" s="271"/>
      <c r="J331" s="181"/>
      <c r="K331" s="183">
        <v>20.88</v>
      </c>
      <c r="L331" s="181"/>
      <c r="M331" s="181"/>
      <c r="N331" s="181"/>
      <c r="O331" s="181"/>
      <c r="P331" s="181"/>
      <c r="Q331" s="181"/>
      <c r="R331" s="184"/>
      <c r="T331" s="185"/>
      <c r="U331" s="181"/>
      <c r="V331" s="181"/>
      <c r="W331" s="181"/>
      <c r="X331" s="181"/>
      <c r="Y331" s="181"/>
      <c r="Z331" s="181"/>
      <c r="AA331" s="186"/>
      <c r="AT331" s="187" t="s">
        <v>162</v>
      </c>
      <c r="AU331" s="187" t="s">
        <v>101</v>
      </c>
      <c r="AV331" s="11" t="s">
        <v>156</v>
      </c>
      <c r="AW331" s="11" t="s">
        <v>35</v>
      </c>
      <c r="AX331" s="11" t="s">
        <v>85</v>
      </c>
      <c r="AY331" s="187" t="s">
        <v>151</v>
      </c>
    </row>
    <row r="332" spans="2:65" s="1" customFormat="1" ht="31.5" customHeight="1">
      <c r="B332" s="36"/>
      <c r="C332" s="165" t="s">
        <v>439</v>
      </c>
      <c r="D332" s="165" t="s">
        <v>152</v>
      </c>
      <c r="E332" s="166" t="s">
        <v>440</v>
      </c>
      <c r="F332" s="252" t="s">
        <v>441</v>
      </c>
      <c r="G332" s="252"/>
      <c r="H332" s="252"/>
      <c r="I332" s="252"/>
      <c r="J332" s="167" t="s">
        <v>155</v>
      </c>
      <c r="K332" s="168">
        <v>20.88</v>
      </c>
      <c r="L332" s="253">
        <v>0</v>
      </c>
      <c r="M332" s="254"/>
      <c r="N332" s="255">
        <f>ROUND(L332*K332,2)</f>
        <v>0</v>
      </c>
      <c r="O332" s="255"/>
      <c r="P332" s="255"/>
      <c r="Q332" s="255"/>
      <c r="R332" s="38"/>
      <c r="T332" s="169" t="s">
        <v>22</v>
      </c>
      <c r="U332" s="45" t="s">
        <v>43</v>
      </c>
      <c r="V332" s="37"/>
      <c r="W332" s="170">
        <f>V332*K332</f>
        <v>0</v>
      </c>
      <c r="X332" s="170">
        <v>0</v>
      </c>
      <c r="Y332" s="170">
        <f>X332*K332</f>
        <v>0</v>
      </c>
      <c r="Z332" s="170">
        <v>8.0000000000000002E-3</v>
      </c>
      <c r="AA332" s="171">
        <f>Z332*K332</f>
        <v>0.16703999999999999</v>
      </c>
      <c r="AR332" s="20" t="s">
        <v>238</v>
      </c>
      <c r="AT332" s="20" t="s">
        <v>152</v>
      </c>
      <c r="AU332" s="20" t="s">
        <v>101</v>
      </c>
      <c r="AY332" s="20" t="s">
        <v>151</v>
      </c>
      <c r="BE332" s="107">
        <f>IF(U332="základní",N332,0)</f>
        <v>0</v>
      </c>
      <c r="BF332" s="107">
        <f>IF(U332="snížená",N332,0)</f>
        <v>0</v>
      </c>
      <c r="BG332" s="107">
        <f>IF(U332="zákl. přenesená",N332,0)</f>
        <v>0</v>
      </c>
      <c r="BH332" s="107">
        <f>IF(U332="sníž. přenesená",N332,0)</f>
        <v>0</v>
      </c>
      <c r="BI332" s="107">
        <f>IF(U332="nulová",N332,0)</f>
        <v>0</v>
      </c>
      <c r="BJ332" s="20" t="s">
        <v>85</v>
      </c>
      <c r="BK332" s="107">
        <f>ROUND(L332*K332,2)</f>
        <v>0</v>
      </c>
      <c r="BL332" s="20" t="s">
        <v>238</v>
      </c>
      <c r="BM332" s="20" t="s">
        <v>442</v>
      </c>
    </row>
    <row r="333" spans="2:65" s="1" customFormat="1" ht="31.5" customHeight="1">
      <c r="B333" s="36"/>
      <c r="C333" s="165" t="s">
        <v>443</v>
      </c>
      <c r="D333" s="165" t="s">
        <v>152</v>
      </c>
      <c r="E333" s="166" t="s">
        <v>444</v>
      </c>
      <c r="F333" s="252" t="s">
        <v>445</v>
      </c>
      <c r="G333" s="252"/>
      <c r="H333" s="252"/>
      <c r="I333" s="252"/>
      <c r="J333" s="167" t="s">
        <v>387</v>
      </c>
      <c r="K333" s="200">
        <v>0</v>
      </c>
      <c r="L333" s="253">
        <v>0</v>
      </c>
      <c r="M333" s="254"/>
      <c r="N333" s="255">
        <f>ROUND(L333*K333,2)</f>
        <v>0</v>
      </c>
      <c r="O333" s="255"/>
      <c r="P333" s="255"/>
      <c r="Q333" s="255"/>
      <c r="R333" s="38"/>
      <c r="T333" s="169" t="s">
        <v>22</v>
      </c>
      <c r="U333" s="45" t="s">
        <v>43</v>
      </c>
      <c r="V333" s="37"/>
      <c r="W333" s="170">
        <f>V333*K333</f>
        <v>0</v>
      </c>
      <c r="X333" s="170">
        <v>0</v>
      </c>
      <c r="Y333" s="170">
        <f>X333*K333</f>
        <v>0</v>
      </c>
      <c r="Z333" s="170">
        <v>0</v>
      </c>
      <c r="AA333" s="171">
        <f>Z333*K333</f>
        <v>0</v>
      </c>
      <c r="AR333" s="20" t="s">
        <v>238</v>
      </c>
      <c r="AT333" s="20" t="s">
        <v>152</v>
      </c>
      <c r="AU333" s="20" t="s">
        <v>101</v>
      </c>
      <c r="AY333" s="20" t="s">
        <v>151</v>
      </c>
      <c r="BE333" s="107">
        <f>IF(U333="základní",N333,0)</f>
        <v>0</v>
      </c>
      <c r="BF333" s="107">
        <f>IF(U333="snížená",N333,0)</f>
        <v>0</v>
      </c>
      <c r="BG333" s="107">
        <f>IF(U333="zákl. přenesená",N333,0)</f>
        <v>0</v>
      </c>
      <c r="BH333" s="107">
        <f>IF(U333="sníž. přenesená",N333,0)</f>
        <v>0</v>
      </c>
      <c r="BI333" s="107">
        <f>IF(U333="nulová",N333,0)</f>
        <v>0</v>
      </c>
      <c r="BJ333" s="20" t="s">
        <v>85</v>
      </c>
      <c r="BK333" s="107">
        <f>ROUND(L333*K333,2)</f>
        <v>0</v>
      </c>
      <c r="BL333" s="20" t="s">
        <v>238</v>
      </c>
      <c r="BM333" s="20" t="s">
        <v>446</v>
      </c>
    </row>
    <row r="334" spans="2:65" s="9" customFormat="1" ht="29.85" customHeight="1">
      <c r="B334" s="154"/>
      <c r="C334" s="155"/>
      <c r="D334" s="164" t="s">
        <v>123</v>
      </c>
      <c r="E334" s="164"/>
      <c r="F334" s="164"/>
      <c r="G334" s="164"/>
      <c r="H334" s="164"/>
      <c r="I334" s="164"/>
      <c r="J334" s="164"/>
      <c r="K334" s="164"/>
      <c r="L334" s="164"/>
      <c r="M334" s="164"/>
      <c r="N334" s="262">
        <f>BK334</f>
        <v>0</v>
      </c>
      <c r="O334" s="263"/>
      <c r="P334" s="263"/>
      <c r="Q334" s="263"/>
      <c r="R334" s="157"/>
      <c r="T334" s="158"/>
      <c r="U334" s="155"/>
      <c r="V334" s="155"/>
      <c r="W334" s="159">
        <f>SUM(W335:W347)</f>
        <v>0</v>
      </c>
      <c r="X334" s="155"/>
      <c r="Y334" s="159">
        <f>SUM(Y335:Y347)</f>
        <v>0</v>
      </c>
      <c r="Z334" s="155"/>
      <c r="AA334" s="160">
        <f>SUM(AA335:AA347)</f>
        <v>6.0000000000000001E-3</v>
      </c>
      <c r="AR334" s="161" t="s">
        <v>101</v>
      </c>
      <c r="AT334" s="162" t="s">
        <v>77</v>
      </c>
      <c r="AU334" s="162" t="s">
        <v>85</v>
      </c>
      <c r="AY334" s="161" t="s">
        <v>151</v>
      </c>
      <c r="BK334" s="163">
        <f>SUM(BK335:BK347)</f>
        <v>0</v>
      </c>
    </row>
    <row r="335" spans="2:65" s="1" customFormat="1" ht="57" customHeight="1">
      <c r="B335" s="36"/>
      <c r="C335" s="165" t="s">
        <v>447</v>
      </c>
      <c r="D335" s="165" t="s">
        <v>152</v>
      </c>
      <c r="E335" s="166" t="s">
        <v>448</v>
      </c>
      <c r="F335" s="252" t="s">
        <v>449</v>
      </c>
      <c r="G335" s="252"/>
      <c r="H335" s="252"/>
      <c r="I335" s="252"/>
      <c r="J335" s="167" t="s">
        <v>283</v>
      </c>
      <c r="K335" s="168">
        <v>1</v>
      </c>
      <c r="L335" s="253">
        <v>0</v>
      </c>
      <c r="M335" s="254"/>
      <c r="N335" s="255">
        <f>ROUND(L335*K335,2)</f>
        <v>0</v>
      </c>
      <c r="O335" s="255"/>
      <c r="P335" s="255"/>
      <c r="Q335" s="255"/>
      <c r="R335" s="38"/>
      <c r="T335" s="169" t="s">
        <v>22</v>
      </c>
      <c r="U335" s="45" t="s">
        <v>43</v>
      </c>
      <c r="V335" s="37"/>
      <c r="W335" s="170">
        <f>V335*K335</f>
        <v>0</v>
      </c>
      <c r="X335" s="170">
        <v>0</v>
      </c>
      <c r="Y335" s="170">
        <f>X335*K335</f>
        <v>0</v>
      </c>
      <c r="Z335" s="170">
        <v>1E-3</v>
      </c>
      <c r="AA335" s="171">
        <f>Z335*K335</f>
        <v>1E-3</v>
      </c>
      <c r="AR335" s="20" t="s">
        <v>238</v>
      </c>
      <c r="AT335" s="20" t="s">
        <v>152</v>
      </c>
      <c r="AU335" s="20" t="s">
        <v>101</v>
      </c>
      <c r="AY335" s="20" t="s">
        <v>151</v>
      </c>
      <c r="BE335" s="107">
        <f>IF(U335="základní",N335,0)</f>
        <v>0</v>
      </c>
      <c r="BF335" s="107">
        <f>IF(U335="snížená",N335,0)</f>
        <v>0</v>
      </c>
      <c r="BG335" s="107">
        <f>IF(U335="zákl. přenesená",N335,0)</f>
        <v>0</v>
      </c>
      <c r="BH335" s="107">
        <f>IF(U335="sníž. přenesená",N335,0)</f>
        <v>0</v>
      </c>
      <c r="BI335" s="107">
        <f>IF(U335="nulová",N335,0)</f>
        <v>0</v>
      </c>
      <c r="BJ335" s="20" t="s">
        <v>85</v>
      </c>
      <c r="BK335" s="107">
        <f>ROUND(L335*K335,2)</f>
        <v>0</v>
      </c>
      <c r="BL335" s="20" t="s">
        <v>238</v>
      </c>
      <c r="BM335" s="20" t="s">
        <v>450</v>
      </c>
    </row>
    <row r="336" spans="2:65" s="10" customFormat="1" ht="22.5" customHeight="1">
      <c r="B336" s="172"/>
      <c r="C336" s="173"/>
      <c r="D336" s="173"/>
      <c r="E336" s="174" t="s">
        <v>22</v>
      </c>
      <c r="F336" s="272" t="s">
        <v>451</v>
      </c>
      <c r="G336" s="273"/>
      <c r="H336" s="273"/>
      <c r="I336" s="273"/>
      <c r="J336" s="173"/>
      <c r="K336" s="175">
        <v>1</v>
      </c>
      <c r="L336" s="173"/>
      <c r="M336" s="173"/>
      <c r="N336" s="173"/>
      <c r="O336" s="173"/>
      <c r="P336" s="173"/>
      <c r="Q336" s="173"/>
      <c r="R336" s="176"/>
      <c r="T336" s="177"/>
      <c r="U336" s="173"/>
      <c r="V336" s="173"/>
      <c r="W336" s="173"/>
      <c r="X336" s="173"/>
      <c r="Y336" s="173"/>
      <c r="Z336" s="173"/>
      <c r="AA336" s="178"/>
      <c r="AT336" s="179" t="s">
        <v>162</v>
      </c>
      <c r="AU336" s="179" t="s">
        <v>101</v>
      </c>
      <c r="AV336" s="10" t="s">
        <v>101</v>
      </c>
      <c r="AW336" s="10" t="s">
        <v>35</v>
      </c>
      <c r="AX336" s="10" t="s">
        <v>78</v>
      </c>
      <c r="AY336" s="179" t="s">
        <v>151</v>
      </c>
    </row>
    <row r="337" spans="2:65" s="11" customFormat="1" ht="22.5" customHeight="1">
      <c r="B337" s="180"/>
      <c r="C337" s="181"/>
      <c r="D337" s="181"/>
      <c r="E337" s="182" t="s">
        <v>22</v>
      </c>
      <c r="F337" s="270" t="s">
        <v>164</v>
      </c>
      <c r="G337" s="271"/>
      <c r="H337" s="271"/>
      <c r="I337" s="271"/>
      <c r="J337" s="181"/>
      <c r="K337" s="183">
        <v>1</v>
      </c>
      <c r="L337" s="181"/>
      <c r="M337" s="181"/>
      <c r="N337" s="181"/>
      <c r="O337" s="181"/>
      <c r="P337" s="181"/>
      <c r="Q337" s="181"/>
      <c r="R337" s="184"/>
      <c r="T337" s="185"/>
      <c r="U337" s="181"/>
      <c r="V337" s="181"/>
      <c r="W337" s="181"/>
      <c r="X337" s="181"/>
      <c r="Y337" s="181"/>
      <c r="Z337" s="181"/>
      <c r="AA337" s="186"/>
      <c r="AT337" s="187" t="s">
        <v>162</v>
      </c>
      <c r="AU337" s="187" t="s">
        <v>101</v>
      </c>
      <c r="AV337" s="11" t="s">
        <v>156</v>
      </c>
      <c r="AW337" s="11" t="s">
        <v>35</v>
      </c>
      <c r="AX337" s="11" t="s">
        <v>85</v>
      </c>
      <c r="AY337" s="187" t="s">
        <v>151</v>
      </c>
    </row>
    <row r="338" spans="2:65" s="1" customFormat="1" ht="57" customHeight="1">
      <c r="B338" s="36"/>
      <c r="C338" s="165" t="s">
        <v>452</v>
      </c>
      <c r="D338" s="165" t="s">
        <v>152</v>
      </c>
      <c r="E338" s="166" t="s">
        <v>453</v>
      </c>
      <c r="F338" s="252" t="s">
        <v>454</v>
      </c>
      <c r="G338" s="252"/>
      <c r="H338" s="252"/>
      <c r="I338" s="252"/>
      <c r="J338" s="167" t="s">
        <v>283</v>
      </c>
      <c r="K338" s="168">
        <v>1</v>
      </c>
      <c r="L338" s="253">
        <v>0</v>
      </c>
      <c r="M338" s="254"/>
      <c r="N338" s="255">
        <f>ROUND(L338*K338,2)</f>
        <v>0</v>
      </c>
      <c r="O338" s="255"/>
      <c r="P338" s="255"/>
      <c r="Q338" s="255"/>
      <c r="R338" s="38"/>
      <c r="T338" s="169" t="s">
        <v>22</v>
      </c>
      <c r="U338" s="45" t="s">
        <v>43</v>
      </c>
      <c r="V338" s="37"/>
      <c r="W338" s="170">
        <f>V338*K338</f>
        <v>0</v>
      </c>
      <c r="X338" s="170">
        <v>0</v>
      </c>
      <c r="Y338" s="170">
        <f>X338*K338</f>
        <v>0</v>
      </c>
      <c r="Z338" s="170">
        <v>1E-3</v>
      </c>
      <c r="AA338" s="171">
        <f>Z338*K338</f>
        <v>1E-3</v>
      </c>
      <c r="AR338" s="20" t="s">
        <v>238</v>
      </c>
      <c r="AT338" s="20" t="s">
        <v>152</v>
      </c>
      <c r="AU338" s="20" t="s">
        <v>101</v>
      </c>
      <c r="AY338" s="20" t="s">
        <v>151</v>
      </c>
      <c r="BE338" s="107">
        <f>IF(U338="základní",N338,0)</f>
        <v>0</v>
      </c>
      <c r="BF338" s="107">
        <f>IF(U338="snížená",N338,0)</f>
        <v>0</v>
      </c>
      <c r="BG338" s="107">
        <f>IF(U338="zákl. přenesená",N338,0)</f>
        <v>0</v>
      </c>
      <c r="BH338" s="107">
        <f>IF(U338="sníž. přenesená",N338,0)</f>
        <v>0</v>
      </c>
      <c r="BI338" s="107">
        <f>IF(U338="nulová",N338,0)</f>
        <v>0</v>
      </c>
      <c r="BJ338" s="20" t="s">
        <v>85</v>
      </c>
      <c r="BK338" s="107">
        <f>ROUND(L338*K338,2)</f>
        <v>0</v>
      </c>
      <c r="BL338" s="20" t="s">
        <v>238</v>
      </c>
      <c r="BM338" s="20" t="s">
        <v>455</v>
      </c>
    </row>
    <row r="339" spans="2:65" s="10" customFormat="1" ht="22.5" customHeight="1">
      <c r="B339" s="172"/>
      <c r="C339" s="173"/>
      <c r="D339" s="173"/>
      <c r="E339" s="174" t="s">
        <v>22</v>
      </c>
      <c r="F339" s="272" t="s">
        <v>456</v>
      </c>
      <c r="G339" s="273"/>
      <c r="H339" s="273"/>
      <c r="I339" s="273"/>
      <c r="J339" s="173"/>
      <c r="K339" s="175">
        <v>1</v>
      </c>
      <c r="L339" s="173"/>
      <c r="M339" s="173"/>
      <c r="N339" s="173"/>
      <c r="O339" s="173"/>
      <c r="P339" s="173"/>
      <c r="Q339" s="173"/>
      <c r="R339" s="176"/>
      <c r="T339" s="177"/>
      <c r="U339" s="173"/>
      <c r="V339" s="173"/>
      <c r="W339" s="173"/>
      <c r="X339" s="173"/>
      <c r="Y339" s="173"/>
      <c r="Z339" s="173"/>
      <c r="AA339" s="178"/>
      <c r="AT339" s="179" t="s">
        <v>162</v>
      </c>
      <c r="AU339" s="179" t="s">
        <v>101</v>
      </c>
      <c r="AV339" s="10" t="s">
        <v>101</v>
      </c>
      <c r="AW339" s="10" t="s">
        <v>35</v>
      </c>
      <c r="AX339" s="10" t="s">
        <v>78</v>
      </c>
      <c r="AY339" s="179" t="s">
        <v>151</v>
      </c>
    </row>
    <row r="340" spans="2:65" s="11" customFormat="1" ht="22.5" customHeight="1">
      <c r="B340" s="180"/>
      <c r="C340" s="181"/>
      <c r="D340" s="181"/>
      <c r="E340" s="182" t="s">
        <v>22</v>
      </c>
      <c r="F340" s="270" t="s">
        <v>164</v>
      </c>
      <c r="G340" s="271"/>
      <c r="H340" s="271"/>
      <c r="I340" s="271"/>
      <c r="J340" s="181"/>
      <c r="K340" s="183">
        <v>1</v>
      </c>
      <c r="L340" s="181"/>
      <c r="M340" s="181"/>
      <c r="N340" s="181"/>
      <c r="O340" s="181"/>
      <c r="P340" s="181"/>
      <c r="Q340" s="181"/>
      <c r="R340" s="184"/>
      <c r="T340" s="185"/>
      <c r="U340" s="181"/>
      <c r="V340" s="181"/>
      <c r="W340" s="181"/>
      <c r="X340" s="181"/>
      <c r="Y340" s="181"/>
      <c r="Z340" s="181"/>
      <c r="AA340" s="186"/>
      <c r="AT340" s="187" t="s">
        <v>162</v>
      </c>
      <c r="AU340" s="187" t="s">
        <v>101</v>
      </c>
      <c r="AV340" s="11" t="s">
        <v>156</v>
      </c>
      <c r="AW340" s="11" t="s">
        <v>35</v>
      </c>
      <c r="AX340" s="11" t="s">
        <v>85</v>
      </c>
      <c r="AY340" s="187" t="s">
        <v>151</v>
      </c>
    </row>
    <row r="341" spans="2:65" s="1" customFormat="1" ht="44.25" customHeight="1">
      <c r="B341" s="36"/>
      <c r="C341" s="165" t="s">
        <v>457</v>
      </c>
      <c r="D341" s="165" t="s">
        <v>152</v>
      </c>
      <c r="E341" s="166" t="s">
        <v>458</v>
      </c>
      <c r="F341" s="252" t="s">
        <v>459</v>
      </c>
      <c r="G341" s="252"/>
      <c r="H341" s="252"/>
      <c r="I341" s="252"/>
      <c r="J341" s="167" t="s">
        <v>283</v>
      </c>
      <c r="K341" s="168">
        <v>2</v>
      </c>
      <c r="L341" s="253">
        <v>0</v>
      </c>
      <c r="M341" s="254"/>
      <c r="N341" s="255">
        <f>ROUND(L341*K341,2)</f>
        <v>0</v>
      </c>
      <c r="O341" s="255"/>
      <c r="P341" s="255"/>
      <c r="Q341" s="255"/>
      <c r="R341" s="38"/>
      <c r="T341" s="169" t="s">
        <v>22</v>
      </c>
      <c r="U341" s="45" t="s">
        <v>43</v>
      </c>
      <c r="V341" s="37"/>
      <c r="W341" s="170">
        <f>V341*K341</f>
        <v>0</v>
      </c>
      <c r="X341" s="170">
        <v>0</v>
      </c>
      <c r="Y341" s="170">
        <f>X341*K341</f>
        <v>0</v>
      </c>
      <c r="Z341" s="170">
        <v>1E-3</v>
      </c>
      <c r="AA341" s="171">
        <f>Z341*K341</f>
        <v>2E-3</v>
      </c>
      <c r="AR341" s="20" t="s">
        <v>238</v>
      </c>
      <c r="AT341" s="20" t="s">
        <v>152</v>
      </c>
      <c r="AU341" s="20" t="s">
        <v>101</v>
      </c>
      <c r="AY341" s="20" t="s">
        <v>151</v>
      </c>
      <c r="BE341" s="107">
        <f>IF(U341="základní",N341,0)</f>
        <v>0</v>
      </c>
      <c r="BF341" s="107">
        <f>IF(U341="snížená",N341,0)</f>
        <v>0</v>
      </c>
      <c r="BG341" s="107">
        <f>IF(U341="zákl. přenesená",N341,0)</f>
        <v>0</v>
      </c>
      <c r="BH341" s="107">
        <f>IF(U341="sníž. přenesená",N341,0)</f>
        <v>0</v>
      </c>
      <c r="BI341" s="107">
        <f>IF(U341="nulová",N341,0)</f>
        <v>0</v>
      </c>
      <c r="BJ341" s="20" t="s">
        <v>85</v>
      </c>
      <c r="BK341" s="107">
        <f>ROUND(L341*K341,2)</f>
        <v>0</v>
      </c>
      <c r="BL341" s="20" t="s">
        <v>238</v>
      </c>
      <c r="BM341" s="20" t="s">
        <v>460</v>
      </c>
    </row>
    <row r="342" spans="2:65" s="10" customFormat="1" ht="22.5" customHeight="1">
      <c r="B342" s="172"/>
      <c r="C342" s="173"/>
      <c r="D342" s="173"/>
      <c r="E342" s="174" t="s">
        <v>22</v>
      </c>
      <c r="F342" s="272" t="s">
        <v>461</v>
      </c>
      <c r="G342" s="273"/>
      <c r="H342" s="273"/>
      <c r="I342" s="273"/>
      <c r="J342" s="173"/>
      <c r="K342" s="175">
        <v>2</v>
      </c>
      <c r="L342" s="173"/>
      <c r="M342" s="173"/>
      <c r="N342" s="173"/>
      <c r="O342" s="173"/>
      <c r="P342" s="173"/>
      <c r="Q342" s="173"/>
      <c r="R342" s="176"/>
      <c r="T342" s="177"/>
      <c r="U342" s="173"/>
      <c r="V342" s="173"/>
      <c r="W342" s="173"/>
      <c r="X342" s="173"/>
      <c r="Y342" s="173"/>
      <c r="Z342" s="173"/>
      <c r="AA342" s="178"/>
      <c r="AT342" s="179" t="s">
        <v>162</v>
      </c>
      <c r="AU342" s="179" t="s">
        <v>101</v>
      </c>
      <c r="AV342" s="10" t="s">
        <v>101</v>
      </c>
      <c r="AW342" s="10" t="s">
        <v>35</v>
      </c>
      <c r="AX342" s="10" t="s">
        <v>78</v>
      </c>
      <c r="AY342" s="179" t="s">
        <v>151</v>
      </c>
    </row>
    <row r="343" spans="2:65" s="11" customFormat="1" ht="22.5" customHeight="1">
      <c r="B343" s="180"/>
      <c r="C343" s="181"/>
      <c r="D343" s="181"/>
      <c r="E343" s="182" t="s">
        <v>22</v>
      </c>
      <c r="F343" s="270" t="s">
        <v>164</v>
      </c>
      <c r="G343" s="271"/>
      <c r="H343" s="271"/>
      <c r="I343" s="271"/>
      <c r="J343" s="181"/>
      <c r="K343" s="183">
        <v>2</v>
      </c>
      <c r="L343" s="181"/>
      <c r="M343" s="181"/>
      <c r="N343" s="181"/>
      <c r="O343" s="181"/>
      <c r="P343" s="181"/>
      <c r="Q343" s="181"/>
      <c r="R343" s="184"/>
      <c r="T343" s="185"/>
      <c r="U343" s="181"/>
      <c r="V343" s="181"/>
      <c r="W343" s="181"/>
      <c r="X343" s="181"/>
      <c r="Y343" s="181"/>
      <c r="Z343" s="181"/>
      <c r="AA343" s="186"/>
      <c r="AT343" s="187" t="s">
        <v>162</v>
      </c>
      <c r="AU343" s="187" t="s">
        <v>101</v>
      </c>
      <c r="AV343" s="11" t="s">
        <v>156</v>
      </c>
      <c r="AW343" s="11" t="s">
        <v>35</v>
      </c>
      <c r="AX343" s="11" t="s">
        <v>85</v>
      </c>
      <c r="AY343" s="187" t="s">
        <v>151</v>
      </c>
    </row>
    <row r="344" spans="2:65" s="1" customFormat="1" ht="44.25" customHeight="1">
      <c r="B344" s="36"/>
      <c r="C344" s="165" t="s">
        <v>462</v>
      </c>
      <c r="D344" s="165" t="s">
        <v>152</v>
      </c>
      <c r="E344" s="166" t="s">
        <v>463</v>
      </c>
      <c r="F344" s="252" t="s">
        <v>464</v>
      </c>
      <c r="G344" s="252"/>
      <c r="H344" s="252"/>
      <c r="I344" s="252"/>
      <c r="J344" s="167" t="s">
        <v>283</v>
      </c>
      <c r="K344" s="168">
        <v>2</v>
      </c>
      <c r="L344" s="253">
        <v>0</v>
      </c>
      <c r="M344" s="254"/>
      <c r="N344" s="255">
        <f>ROUND(L344*K344,2)</f>
        <v>0</v>
      </c>
      <c r="O344" s="255"/>
      <c r="P344" s="255"/>
      <c r="Q344" s="255"/>
      <c r="R344" s="38"/>
      <c r="T344" s="169" t="s">
        <v>22</v>
      </c>
      <c r="U344" s="45" t="s">
        <v>43</v>
      </c>
      <c r="V344" s="37"/>
      <c r="W344" s="170">
        <f>V344*K344</f>
        <v>0</v>
      </c>
      <c r="X344" s="170">
        <v>0</v>
      </c>
      <c r="Y344" s="170">
        <f>X344*K344</f>
        <v>0</v>
      </c>
      <c r="Z344" s="170">
        <v>1E-3</v>
      </c>
      <c r="AA344" s="171">
        <f>Z344*K344</f>
        <v>2E-3</v>
      </c>
      <c r="AR344" s="20" t="s">
        <v>238</v>
      </c>
      <c r="AT344" s="20" t="s">
        <v>152</v>
      </c>
      <c r="AU344" s="20" t="s">
        <v>101</v>
      </c>
      <c r="AY344" s="20" t="s">
        <v>151</v>
      </c>
      <c r="BE344" s="107">
        <f>IF(U344="základní",N344,0)</f>
        <v>0</v>
      </c>
      <c r="BF344" s="107">
        <f>IF(U344="snížená",N344,0)</f>
        <v>0</v>
      </c>
      <c r="BG344" s="107">
        <f>IF(U344="zákl. přenesená",N344,0)</f>
        <v>0</v>
      </c>
      <c r="BH344" s="107">
        <f>IF(U344="sníž. přenesená",N344,0)</f>
        <v>0</v>
      </c>
      <c r="BI344" s="107">
        <f>IF(U344="nulová",N344,0)</f>
        <v>0</v>
      </c>
      <c r="BJ344" s="20" t="s">
        <v>85</v>
      </c>
      <c r="BK344" s="107">
        <f>ROUND(L344*K344,2)</f>
        <v>0</v>
      </c>
      <c r="BL344" s="20" t="s">
        <v>238</v>
      </c>
      <c r="BM344" s="20" t="s">
        <v>465</v>
      </c>
    </row>
    <row r="345" spans="2:65" s="10" customFormat="1" ht="22.5" customHeight="1">
      <c r="B345" s="172"/>
      <c r="C345" s="173"/>
      <c r="D345" s="173"/>
      <c r="E345" s="174" t="s">
        <v>22</v>
      </c>
      <c r="F345" s="272" t="s">
        <v>461</v>
      </c>
      <c r="G345" s="273"/>
      <c r="H345" s="273"/>
      <c r="I345" s="273"/>
      <c r="J345" s="173"/>
      <c r="K345" s="175">
        <v>2</v>
      </c>
      <c r="L345" s="173"/>
      <c r="M345" s="173"/>
      <c r="N345" s="173"/>
      <c r="O345" s="173"/>
      <c r="P345" s="173"/>
      <c r="Q345" s="173"/>
      <c r="R345" s="176"/>
      <c r="T345" s="177"/>
      <c r="U345" s="173"/>
      <c r="V345" s="173"/>
      <c r="W345" s="173"/>
      <c r="X345" s="173"/>
      <c r="Y345" s="173"/>
      <c r="Z345" s="173"/>
      <c r="AA345" s="178"/>
      <c r="AT345" s="179" t="s">
        <v>162</v>
      </c>
      <c r="AU345" s="179" t="s">
        <v>101</v>
      </c>
      <c r="AV345" s="10" t="s">
        <v>101</v>
      </c>
      <c r="AW345" s="10" t="s">
        <v>35</v>
      </c>
      <c r="AX345" s="10" t="s">
        <v>78</v>
      </c>
      <c r="AY345" s="179" t="s">
        <v>151</v>
      </c>
    </row>
    <row r="346" spans="2:65" s="11" customFormat="1" ht="22.5" customHeight="1">
      <c r="B346" s="180"/>
      <c r="C346" s="181"/>
      <c r="D346" s="181"/>
      <c r="E346" s="182" t="s">
        <v>22</v>
      </c>
      <c r="F346" s="270" t="s">
        <v>164</v>
      </c>
      <c r="G346" s="271"/>
      <c r="H346" s="271"/>
      <c r="I346" s="271"/>
      <c r="J346" s="181"/>
      <c r="K346" s="183">
        <v>2</v>
      </c>
      <c r="L346" s="181"/>
      <c r="M346" s="181"/>
      <c r="N346" s="181"/>
      <c r="O346" s="181"/>
      <c r="P346" s="181"/>
      <c r="Q346" s="181"/>
      <c r="R346" s="184"/>
      <c r="T346" s="185"/>
      <c r="U346" s="181"/>
      <c r="V346" s="181"/>
      <c r="W346" s="181"/>
      <c r="X346" s="181"/>
      <c r="Y346" s="181"/>
      <c r="Z346" s="181"/>
      <c r="AA346" s="186"/>
      <c r="AT346" s="187" t="s">
        <v>162</v>
      </c>
      <c r="AU346" s="187" t="s">
        <v>101</v>
      </c>
      <c r="AV346" s="11" t="s">
        <v>156</v>
      </c>
      <c r="AW346" s="11" t="s">
        <v>35</v>
      </c>
      <c r="AX346" s="11" t="s">
        <v>85</v>
      </c>
      <c r="AY346" s="187" t="s">
        <v>151</v>
      </c>
    </row>
    <row r="347" spans="2:65" s="1" customFormat="1" ht="31.5" customHeight="1">
      <c r="B347" s="36"/>
      <c r="C347" s="165" t="s">
        <v>466</v>
      </c>
      <c r="D347" s="165" t="s">
        <v>152</v>
      </c>
      <c r="E347" s="166" t="s">
        <v>467</v>
      </c>
      <c r="F347" s="252" t="s">
        <v>468</v>
      </c>
      <c r="G347" s="252"/>
      <c r="H347" s="252"/>
      <c r="I347" s="252"/>
      <c r="J347" s="167" t="s">
        <v>387</v>
      </c>
      <c r="K347" s="200">
        <v>0</v>
      </c>
      <c r="L347" s="253">
        <v>0</v>
      </c>
      <c r="M347" s="254"/>
      <c r="N347" s="255">
        <f>ROUND(L347*K347,2)</f>
        <v>0</v>
      </c>
      <c r="O347" s="255"/>
      <c r="P347" s="255"/>
      <c r="Q347" s="255"/>
      <c r="R347" s="38"/>
      <c r="T347" s="169" t="s">
        <v>22</v>
      </c>
      <c r="U347" s="45" t="s">
        <v>43</v>
      </c>
      <c r="V347" s="37"/>
      <c r="W347" s="170">
        <f>V347*K347</f>
        <v>0</v>
      </c>
      <c r="X347" s="170">
        <v>0</v>
      </c>
      <c r="Y347" s="170">
        <f>X347*K347</f>
        <v>0</v>
      </c>
      <c r="Z347" s="170">
        <v>0</v>
      </c>
      <c r="AA347" s="171">
        <f>Z347*K347</f>
        <v>0</v>
      </c>
      <c r="AR347" s="20" t="s">
        <v>238</v>
      </c>
      <c r="AT347" s="20" t="s">
        <v>152</v>
      </c>
      <c r="AU347" s="20" t="s">
        <v>101</v>
      </c>
      <c r="AY347" s="20" t="s">
        <v>151</v>
      </c>
      <c r="BE347" s="107">
        <f>IF(U347="základní",N347,0)</f>
        <v>0</v>
      </c>
      <c r="BF347" s="107">
        <f>IF(U347="snížená",N347,0)</f>
        <v>0</v>
      </c>
      <c r="BG347" s="107">
        <f>IF(U347="zákl. přenesená",N347,0)</f>
        <v>0</v>
      </c>
      <c r="BH347" s="107">
        <f>IF(U347="sníž. přenesená",N347,0)</f>
        <v>0</v>
      </c>
      <c r="BI347" s="107">
        <f>IF(U347="nulová",N347,0)</f>
        <v>0</v>
      </c>
      <c r="BJ347" s="20" t="s">
        <v>85</v>
      </c>
      <c r="BK347" s="107">
        <f>ROUND(L347*K347,2)</f>
        <v>0</v>
      </c>
      <c r="BL347" s="20" t="s">
        <v>238</v>
      </c>
      <c r="BM347" s="20" t="s">
        <v>469</v>
      </c>
    </row>
    <row r="348" spans="2:65" s="9" customFormat="1" ht="29.85" customHeight="1">
      <c r="B348" s="154"/>
      <c r="C348" s="155"/>
      <c r="D348" s="164" t="s">
        <v>124</v>
      </c>
      <c r="E348" s="164"/>
      <c r="F348" s="164"/>
      <c r="G348" s="164"/>
      <c r="H348" s="164"/>
      <c r="I348" s="164"/>
      <c r="J348" s="164"/>
      <c r="K348" s="164"/>
      <c r="L348" s="164"/>
      <c r="M348" s="164"/>
      <c r="N348" s="262">
        <f>BK348</f>
        <v>0</v>
      </c>
      <c r="O348" s="263"/>
      <c r="P348" s="263"/>
      <c r="Q348" s="263"/>
      <c r="R348" s="157"/>
      <c r="T348" s="158"/>
      <c r="U348" s="155"/>
      <c r="V348" s="155"/>
      <c r="W348" s="159">
        <f>SUM(W349:W355)</f>
        <v>0</v>
      </c>
      <c r="X348" s="155"/>
      <c r="Y348" s="159">
        <f>SUM(Y349:Y355)</f>
        <v>0.4840506</v>
      </c>
      <c r="Z348" s="155"/>
      <c r="AA348" s="160">
        <f>SUM(AA349:AA355)</f>
        <v>0</v>
      </c>
      <c r="AR348" s="161" t="s">
        <v>101</v>
      </c>
      <c r="AT348" s="162" t="s">
        <v>77</v>
      </c>
      <c r="AU348" s="162" t="s">
        <v>85</v>
      </c>
      <c r="AY348" s="161" t="s">
        <v>151</v>
      </c>
      <c r="BK348" s="163">
        <f>SUM(BK349:BK355)</f>
        <v>0</v>
      </c>
    </row>
    <row r="349" spans="2:65" s="1" customFormat="1" ht="31.5" customHeight="1">
      <c r="B349" s="36"/>
      <c r="C349" s="165" t="s">
        <v>470</v>
      </c>
      <c r="D349" s="165" t="s">
        <v>152</v>
      </c>
      <c r="E349" s="166" t="s">
        <v>471</v>
      </c>
      <c r="F349" s="252" t="s">
        <v>472</v>
      </c>
      <c r="G349" s="252"/>
      <c r="H349" s="252"/>
      <c r="I349" s="252"/>
      <c r="J349" s="167" t="s">
        <v>155</v>
      </c>
      <c r="K349" s="168">
        <v>724.06799999999998</v>
      </c>
      <c r="L349" s="253">
        <v>0</v>
      </c>
      <c r="M349" s="254"/>
      <c r="N349" s="255">
        <f>ROUND(L349*K349,2)</f>
        <v>0</v>
      </c>
      <c r="O349" s="255"/>
      <c r="P349" s="255"/>
      <c r="Q349" s="255"/>
      <c r="R349" s="38"/>
      <c r="T349" s="169" t="s">
        <v>22</v>
      </c>
      <c r="U349" s="45" t="s">
        <v>43</v>
      </c>
      <c r="V349" s="37"/>
      <c r="W349" s="170">
        <f>V349*K349</f>
        <v>0</v>
      </c>
      <c r="X349" s="170">
        <v>0</v>
      </c>
      <c r="Y349" s="170">
        <f>X349*K349</f>
        <v>0</v>
      </c>
      <c r="Z349" s="170">
        <v>0</v>
      </c>
      <c r="AA349" s="171">
        <f>Z349*K349</f>
        <v>0</v>
      </c>
      <c r="AR349" s="20" t="s">
        <v>238</v>
      </c>
      <c r="AT349" s="20" t="s">
        <v>152</v>
      </c>
      <c r="AU349" s="20" t="s">
        <v>101</v>
      </c>
      <c r="AY349" s="20" t="s">
        <v>151</v>
      </c>
      <c r="BE349" s="107">
        <f>IF(U349="základní",N349,0)</f>
        <v>0</v>
      </c>
      <c r="BF349" s="107">
        <f>IF(U349="snížená",N349,0)</f>
        <v>0</v>
      </c>
      <c r="BG349" s="107">
        <f>IF(U349="zákl. přenesená",N349,0)</f>
        <v>0</v>
      </c>
      <c r="BH349" s="107">
        <f>IF(U349="sníž. přenesená",N349,0)</f>
        <v>0</v>
      </c>
      <c r="BI349" s="107">
        <f>IF(U349="nulová",N349,0)</f>
        <v>0</v>
      </c>
      <c r="BJ349" s="20" t="s">
        <v>85</v>
      </c>
      <c r="BK349" s="107">
        <f>ROUND(L349*K349,2)</f>
        <v>0</v>
      </c>
      <c r="BL349" s="20" t="s">
        <v>238</v>
      </c>
      <c r="BM349" s="20" t="s">
        <v>473</v>
      </c>
    </row>
    <row r="350" spans="2:65" s="10" customFormat="1" ht="22.5" customHeight="1">
      <c r="B350" s="172"/>
      <c r="C350" s="173"/>
      <c r="D350" s="173"/>
      <c r="E350" s="174" t="s">
        <v>22</v>
      </c>
      <c r="F350" s="272" t="s">
        <v>474</v>
      </c>
      <c r="G350" s="273"/>
      <c r="H350" s="273"/>
      <c r="I350" s="273"/>
      <c r="J350" s="173"/>
      <c r="K350" s="175">
        <v>724.06799999999998</v>
      </c>
      <c r="L350" s="173"/>
      <c r="M350" s="173"/>
      <c r="N350" s="173"/>
      <c r="O350" s="173"/>
      <c r="P350" s="173"/>
      <c r="Q350" s="173"/>
      <c r="R350" s="176"/>
      <c r="T350" s="177"/>
      <c r="U350" s="173"/>
      <c r="V350" s="173"/>
      <c r="W350" s="173"/>
      <c r="X350" s="173"/>
      <c r="Y350" s="173"/>
      <c r="Z350" s="173"/>
      <c r="AA350" s="178"/>
      <c r="AT350" s="179" t="s">
        <v>162</v>
      </c>
      <c r="AU350" s="179" t="s">
        <v>101</v>
      </c>
      <c r="AV350" s="10" t="s">
        <v>101</v>
      </c>
      <c r="AW350" s="10" t="s">
        <v>35</v>
      </c>
      <c r="AX350" s="10" t="s">
        <v>78</v>
      </c>
      <c r="AY350" s="179" t="s">
        <v>151</v>
      </c>
    </row>
    <row r="351" spans="2:65" s="11" customFormat="1" ht="22.5" customHeight="1">
      <c r="B351" s="180"/>
      <c r="C351" s="181"/>
      <c r="D351" s="181"/>
      <c r="E351" s="182" t="s">
        <v>22</v>
      </c>
      <c r="F351" s="270" t="s">
        <v>164</v>
      </c>
      <c r="G351" s="271"/>
      <c r="H351" s="271"/>
      <c r="I351" s="271"/>
      <c r="J351" s="181"/>
      <c r="K351" s="183">
        <v>724.06799999999998</v>
      </c>
      <c r="L351" s="181"/>
      <c r="M351" s="181"/>
      <c r="N351" s="181"/>
      <c r="O351" s="181"/>
      <c r="P351" s="181"/>
      <c r="Q351" s="181"/>
      <c r="R351" s="184"/>
      <c r="T351" s="185"/>
      <c r="U351" s="181"/>
      <c r="V351" s="181"/>
      <c r="W351" s="181"/>
      <c r="X351" s="181"/>
      <c r="Y351" s="181"/>
      <c r="Z351" s="181"/>
      <c r="AA351" s="186"/>
      <c r="AT351" s="187" t="s">
        <v>162</v>
      </c>
      <c r="AU351" s="187" t="s">
        <v>101</v>
      </c>
      <c r="AV351" s="11" t="s">
        <v>156</v>
      </c>
      <c r="AW351" s="11" t="s">
        <v>35</v>
      </c>
      <c r="AX351" s="11" t="s">
        <v>85</v>
      </c>
      <c r="AY351" s="187" t="s">
        <v>151</v>
      </c>
    </row>
    <row r="352" spans="2:65" s="1" customFormat="1" ht="57" customHeight="1">
      <c r="B352" s="36"/>
      <c r="C352" s="165" t="s">
        <v>475</v>
      </c>
      <c r="D352" s="165" t="s">
        <v>152</v>
      </c>
      <c r="E352" s="166" t="s">
        <v>476</v>
      </c>
      <c r="F352" s="252" t="s">
        <v>477</v>
      </c>
      <c r="G352" s="252"/>
      <c r="H352" s="252"/>
      <c r="I352" s="252"/>
      <c r="J352" s="167" t="s">
        <v>155</v>
      </c>
      <c r="K352" s="168">
        <v>733.41</v>
      </c>
      <c r="L352" s="253">
        <v>0</v>
      </c>
      <c r="M352" s="254"/>
      <c r="N352" s="255">
        <f>ROUND(L352*K352,2)</f>
        <v>0</v>
      </c>
      <c r="O352" s="255"/>
      <c r="P352" s="255"/>
      <c r="Q352" s="255"/>
      <c r="R352" s="38"/>
      <c r="T352" s="169" t="s">
        <v>22</v>
      </c>
      <c r="U352" s="45" t="s">
        <v>43</v>
      </c>
      <c r="V352" s="37"/>
      <c r="W352" s="170">
        <f>V352*K352</f>
        <v>0</v>
      </c>
      <c r="X352" s="170">
        <v>1.2E-4</v>
      </c>
      <c r="Y352" s="170">
        <f>X352*K352</f>
        <v>8.8009199999999996E-2</v>
      </c>
      <c r="Z352" s="170">
        <v>0</v>
      </c>
      <c r="AA352" s="171">
        <f>Z352*K352</f>
        <v>0</v>
      </c>
      <c r="AR352" s="20" t="s">
        <v>238</v>
      </c>
      <c r="AT352" s="20" t="s">
        <v>152</v>
      </c>
      <c r="AU352" s="20" t="s">
        <v>101</v>
      </c>
      <c r="AY352" s="20" t="s">
        <v>151</v>
      </c>
      <c r="BE352" s="107">
        <f>IF(U352="základní",N352,0)</f>
        <v>0</v>
      </c>
      <c r="BF352" s="107">
        <f>IF(U352="snížená",N352,0)</f>
        <v>0</v>
      </c>
      <c r="BG352" s="107">
        <f>IF(U352="zákl. přenesená",N352,0)</f>
        <v>0</v>
      </c>
      <c r="BH352" s="107">
        <f>IF(U352="sníž. přenesená",N352,0)</f>
        <v>0</v>
      </c>
      <c r="BI352" s="107">
        <f>IF(U352="nulová",N352,0)</f>
        <v>0</v>
      </c>
      <c r="BJ352" s="20" t="s">
        <v>85</v>
      </c>
      <c r="BK352" s="107">
        <f>ROUND(L352*K352,2)</f>
        <v>0</v>
      </c>
      <c r="BL352" s="20" t="s">
        <v>238</v>
      </c>
      <c r="BM352" s="20" t="s">
        <v>478</v>
      </c>
    </row>
    <row r="353" spans="2:65" s="10" customFormat="1" ht="22.5" customHeight="1">
      <c r="B353" s="172"/>
      <c r="C353" s="173"/>
      <c r="D353" s="173"/>
      <c r="E353" s="174" t="s">
        <v>22</v>
      </c>
      <c r="F353" s="272" t="s">
        <v>479</v>
      </c>
      <c r="G353" s="273"/>
      <c r="H353" s="273"/>
      <c r="I353" s="273"/>
      <c r="J353" s="173"/>
      <c r="K353" s="175">
        <v>733.41</v>
      </c>
      <c r="L353" s="173"/>
      <c r="M353" s="173"/>
      <c r="N353" s="173"/>
      <c r="O353" s="173"/>
      <c r="P353" s="173"/>
      <c r="Q353" s="173"/>
      <c r="R353" s="176"/>
      <c r="T353" s="177"/>
      <c r="U353" s="173"/>
      <c r="V353" s="173"/>
      <c r="W353" s="173"/>
      <c r="X353" s="173"/>
      <c r="Y353" s="173"/>
      <c r="Z353" s="173"/>
      <c r="AA353" s="178"/>
      <c r="AT353" s="179" t="s">
        <v>162</v>
      </c>
      <c r="AU353" s="179" t="s">
        <v>101</v>
      </c>
      <c r="AV353" s="10" t="s">
        <v>101</v>
      </c>
      <c r="AW353" s="10" t="s">
        <v>35</v>
      </c>
      <c r="AX353" s="10" t="s">
        <v>78</v>
      </c>
      <c r="AY353" s="179" t="s">
        <v>151</v>
      </c>
    </row>
    <row r="354" spans="2:65" s="11" customFormat="1" ht="22.5" customHeight="1">
      <c r="B354" s="180"/>
      <c r="C354" s="181"/>
      <c r="D354" s="181"/>
      <c r="E354" s="182" t="s">
        <v>22</v>
      </c>
      <c r="F354" s="270" t="s">
        <v>164</v>
      </c>
      <c r="G354" s="271"/>
      <c r="H354" s="271"/>
      <c r="I354" s="271"/>
      <c r="J354" s="181"/>
      <c r="K354" s="183">
        <v>733.41</v>
      </c>
      <c r="L354" s="181"/>
      <c r="M354" s="181"/>
      <c r="N354" s="181"/>
      <c r="O354" s="181"/>
      <c r="P354" s="181"/>
      <c r="Q354" s="181"/>
      <c r="R354" s="184"/>
      <c r="T354" s="185"/>
      <c r="U354" s="181"/>
      <c r="V354" s="181"/>
      <c r="W354" s="181"/>
      <c r="X354" s="181"/>
      <c r="Y354" s="181"/>
      <c r="Z354" s="181"/>
      <c r="AA354" s="186"/>
      <c r="AT354" s="187" t="s">
        <v>162</v>
      </c>
      <c r="AU354" s="187" t="s">
        <v>101</v>
      </c>
      <c r="AV354" s="11" t="s">
        <v>156</v>
      </c>
      <c r="AW354" s="11" t="s">
        <v>35</v>
      </c>
      <c r="AX354" s="11" t="s">
        <v>85</v>
      </c>
      <c r="AY354" s="187" t="s">
        <v>151</v>
      </c>
    </row>
    <row r="355" spans="2:65" s="1" customFormat="1" ht="57" customHeight="1">
      <c r="B355" s="36"/>
      <c r="C355" s="165" t="s">
        <v>480</v>
      </c>
      <c r="D355" s="165" t="s">
        <v>152</v>
      </c>
      <c r="E355" s="166" t="s">
        <v>481</v>
      </c>
      <c r="F355" s="252" t="s">
        <v>482</v>
      </c>
      <c r="G355" s="252"/>
      <c r="H355" s="252"/>
      <c r="I355" s="252"/>
      <c r="J355" s="167" t="s">
        <v>155</v>
      </c>
      <c r="K355" s="168">
        <v>733.41</v>
      </c>
      <c r="L355" s="253">
        <v>0</v>
      </c>
      <c r="M355" s="254"/>
      <c r="N355" s="255">
        <f>ROUND(L355*K355,2)</f>
        <v>0</v>
      </c>
      <c r="O355" s="255"/>
      <c r="P355" s="255"/>
      <c r="Q355" s="255"/>
      <c r="R355" s="38"/>
      <c r="T355" s="169" t="s">
        <v>22</v>
      </c>
      <c r="U355" s="45" t="s">
        <v>43</v>
      </c>
      <c r="V355" s="37"/>
      <c r="W355" s="170">
        <f>V355*K355</f>
        <v>0</v>
      </c>
      <c r="X355" s="170">
        <v>5.4000000000000001E-4</v>
      </c>
      <c r="Y355" s="170">
        <f>X355*K355</f>
        <v>0.39604139999999999</v>
      </c>
      <c r="Z355" s="170">
        <v>0</v>
      </c>
      <c r="AA355" s="171">
        <f>Z355*K355</f>
        <v>0</v>
      </c>
      <c r="AR355" s="20" t="s">
        <v>238</v>
      </c>
      <c r="AT355" s="20" t="s">
        <v>152</v>
      </c>
      <c r="AU355" s="20" t="s">
        <v>101</v>
      </c>
      <c r="AY355" s="20" t="s">
        <v>151</v>
      </c>
      <c r="BE355" s="107">
        <f>IF(U355="základní",N355,0)</f>
        <v>0</v>
      </c>
      <c r="BF355" s="107">
        <f>IF(U355="snížená",N355,0)</f>
        <v>0</v>
      </c>
      <c r="BG355" s="107">
        <f>IF(U355="zákl. přenesená",N355,0)</f>
        <v>0</v>
      </c>
      <c r="BH355" s="107">
        <f>IF(U355="sníž. přenesená",N355,0)</f>
        <v>0</v>
      </c>
      <c r="BI355" s="107">
        <f>IF(U355="nulová",N355,0)</f>
        <v>0</v>
      </c>
      <c r="BJ355" s="20" t="s">
        <v>85</v>
      </c>
      <c r="BK355" s="107">
        <f>ROUND(L355*K355,2)</f>
        <v>0</v>
      </c>
      <c r="BL355" s="20" t="s">
        <v>238</v>
      </c>
      <c r="BM355" s="20" t="s">
        <v>483</v>
      </c>
    </row>
    <row r="356" spans="2:65" s="9" customFormat="1" ht="37.35" customHeight="1">
      <c r="B356" s="154"/>
      <c r="C356" s="155"/>
      <c r="D356" s="156" t="s">
        <v>125</v>
      </c>
      <c r="E356" s="156"/>
      <c r="F356" s="156"/>
      <c r="G356" s="156"/>
      <c r="H356" s="156"/>
      <c r="I356" s="156"/>
      <c r="J356" s="156"/>
      <c r="K356" s="156"/>
      <c r="L356" s="156"/>
      <c r="M356" s="156"/>
      <c r="N356" s="249">
        <f>BK356</f>
        <v>0</v>
      </c>
      <c r="O356" s="250"/>
      <c r="P356" s="250"/>
      <c r="Q356" s="250"/>
      <c r="R356" s="157"/>
      <c r="T356" s="158"/>
      <c r="U356" s="155"/>
      <c r="V356" s="155"/>
      <c r="W356" s="159">
        <f>W357</f>
        <v>0</v>
      </c>
      <c r="X356" s="155"/>
      <c r="Y356" s="159">
        <f>Y357</f>
        <v>0</v>
      </c>
      <c r="Z356" s="155"/>
      <c r="AA356" s="160">
        <f>AA357</f>
        <v>0</v>
      </c>
      <c r="AR356" s="161" t="s">
        <v>165</v>
      </c>
      <c r="AT356" s="162" t="s">
        <v>77</v>
      </c>
      <c r="AU356" s="162" t="s">
        <v>78</v>
      </c>
      <c r="AY356" s="161" t="s">
        <v>151</v>
      </c>
      <c r="BK356" s="163">
        <f>BK357</f>
        <v>0</v>
      </c>
    </row>
    <row r="357" spans="2:65" s="9" customFormat="1" ht="19.95" customHeight="1">
      <c r="B357" s="154"/>
      <c r="C357" s="155"/>
      <c r="D357" s="164" t="s">
        <v>126</v>
      </c>
      <c r="E357" s="164"/>
      <c r="F357" s="164"/>
      <c r="G357" s="164"/>
      <c r="H357" s="164"/>
      <c r="I357" s="164"/>
      <c r="J357" s="164"/>
      <c r="K357" s="164"/>
      <c r="L357" s="164"/>
      <c r="M357" s="164"/>
      <c r="N357" s="260">
        <f>BK357</f>
        <v>0</v>
      </c>
      <c r="O357" s="261"/>
      <c r="P357" s="261"/>
      <c r="Q357" s="261"/>
      <c r="R357" s="157"/>
      <c r="T357" s="158"/>
      <c r="U357" s="155"/>
      <c r="V357" s="155"/>
      <c r="W357" s="159">
        <f>SUM(W358:W381)</f>
        <v>0</v>
      </c>
      <c r="X357" s="155"/>
      <c r="Y357" s="159">
        <f>SUM(Y358:Y381)</f>
        <v>0</v>
      </c>
      <c r="Z357" s="155"/>
      <c r="AA357" s="160">
        <f>SUM(AA358:AA381)</f>
        <v>0</v>
      </c>
      <c r="AR357" s="161" t="s">
        <v>165</v>
      </c>
      <c r="AT357" s="162" t="s">
        <v>77</v>
      </c>
      <c r="AU357" s="162" t="s">
        <v>85</v>
      </c>
      <c r="AY357" s="161" t="s">
        <v>151</v>
      </c>
      <c r="BK357" s="163">
        <f>SUM(BK358:BK381)</f>
        <v>0</v>
      </c>
    </row>
    <row r="358" spans="2:65" s="1" customFormat="1" ht="22.5" customHeight="1">
      <c r="B358" s="36"/>
      <c r="C358" s="165" t="s">
        <v>484</v>
      </c>
      <c r="D358" s="165" t="s">
        <v>152</v>
      </c>
      <c r="E358" s="166" t="s">
        <v>485</v>
      </c>
      <c r="F358" s="252" t="s">
        <v>486</v>
      </c>
      <c r="G358" s="252"/>
      <c r="H358" s="252"/>
      <c r="I358" s="252"/>
      <c r="J358" s="167" t="s">
        <v>283</v>
      </c>
      <c r="K358" s="168">
        <v>20</v>
      </c>
      <c r="L358" s="253">
        <v>0</v>
      </c>
      <c r="M358" s="254"/>
      <c r="N358" s="255">
        <f t="shared" ref="N358:N381" si="15">ROUND(L358*K358,2)</f>
        <v>0</v>
      </c>
      <c r="O358" s="255"/>
      <c r="P358" s="255"/>
      <c r="Q358" s="255"/>
      <c r="R358" s="38"/>
      <c r="T358" s="169" t="s">
        <v>22</v>
      </c>
      <c r="U358" s="45" t="s">
        <v>43</v>
      </c>
      <c r="V358" s="37"/>
      <c r="W358" s="170">
        <f t="shared" ref="W358:W381" si="16">V358*K358</f>
        <v>0</v>
      </c>
      <c r="X358" s="170">
        <v>0</v>
      </c>
      <c r="Y358" s="170">
        <f t="shared" ref="Y358:Y381" si="17">X358*K358</f>
        <v>0</v>
      </c>
      <c r="Z358" s="170">
        <v>0</v>
      </c>
      <c r="AA358" s="171">
        <f t="shared" ref="AA358:AA381" si="18">Z358*K358</f>
        <v>0</v>
      </c>
      <c r="AR358" s="20" t="s">
        <v>480</v>
      </c>
      <c r="AT358" s="20" t="s">
        <v>152</v>
      </c>
      <c r="AU358" s="20" t="s">
        <v>101</v>
      </c>
      <c r="AY358" s="20" t="s">
        <v>151</v>
      </c>
      <c r="BE358" s="107">
        <f t="shared" ref="BE358:BE381" si="19">IF(U358="základní",N358,0)</f>
        <v>0</v>
      </c>
      <c r="BF358" s="107">
        <f t="shared" ref="BF358:BF381" si="20">IF(U358="snížená",N358,0)</f>
        <v>0</v>
      </c>
      <c r="BG358" s="107">
        <f t="shared" ref="BG358:BG381" si="21">IF(U358="zákl. přenesená",N358,0)</f>
        <v>0</v>
      </c>
      <c r="BH358" s="107">
        <f t="shared" ref="BH358:BH381" si="22">IF(U358="sníž. přenesená",N358,0)</f>
        <v>0</v>
      </c>
      <c r="BI358" s="107">
        <f t="shared" ref="BI358:BI381" si="23">IF(U358="nulová",N358,0)</f>
        <v>0</v>
      </c>
      <c r="BJ358" s="20" t="s">
        <v>85</v>
      </c>
      <c r="BK358" s="107">
        <f t="shared" ref="BK358:BK381" si="24">ROUND(L358*K358,2)</f>
        <v>0</v>
      </c>
      <c r="BL358" s="20" t="s">
        <v>480</v>
      </c>
      <c r="BM358" s="20" t="s">
        <v>487</v>
      </c>
    </row>
    <row r="359" spans="2:65" s="1" customFormat="1" ht="22.5" customHeight="1">
      <c r="B359" s="36"/>
      <c r="C359" s="165" t="s">
        <v>488</v>
      </c>
      <c r="D359" s="165" t="s">
        <v>152</v>
      </c>
      <c r="E359" s="166" t="s">
        <v>489</v>
      </c>
      <c r="F359" s="252" t="s">
        <v>490</v>
      </c>
      <c r="G359" s="252"/>
      <c r="H359" s="252"/>
      <c r="I359" s="252"/>
      <c r="J359" s="167" t="s">
        <v>283</v>
      </c>
      <c r="K359" s="168">
        <v>30</v>
      </c>
      <c r="L359" s="253">
        <v>0</v>
      </c>
      <c r="M359" s="254"/>
      <c r="N359" s="255">
        <f t="shared" si="15"/>
        <v>0</v>
      </c>
      <c r="O359" s="255"/>
      <c r="P359" s="255"/>
      <c r="Q359" s="255"/>
      <c r="R359" s="38"/>
      <c r="T359" s="169" t="s">
        <v>22</v>
      </c>
      <c r="U359" s="45" t="s">
        <v>43</v>
      </c>
      <c r="V359" s="37"/>
      <c r="W359" s="170">
        <f t="shared" si="16"/>
        <v>0</v>
      </c>
      <c r="X359" s="170">
        <v>0</v>
      </c>
      <c r="Y359" s="170">
        <f t="shared" si="17"/>
        <v>0</v>
      </c>
      <c r="Z359" s="170">
        <v>0</v>
      </c>
      <c r="AA359" s="171">
        <f t="shared" si="18"/>
        <v>0</v>
      </c>
      <c r="AR359" s="20" t="s">
        <v>480</v>
      </c>
      <c r="AT359" s="20" t="s">
        <v>152</v>
      </c>
      <c r="AU359" s="20" t="s">
        <v>101</v>
      </c>
      <c r="AY359" s="20" t="s">
        <v>151</v>
      </c>
      <c r="BE359" s="107">
        <f t="shared" si="19"/>
        <v>0</v>
      </c>
      <c r="BF359" s="107">
        <f t="shared" si="20"/>
        <v>0</v>
      </c>
      <c r="BG359" s="107">
        <f t="shared" si="21"/>
        <v>0</v>
      </c>
      <c r="BH359" s="107">
        <f t="shared" si="22"/>
        <v>0</v>
      </c>
      <c r="BI359" s="107">
        <f t="shared" si="23"/>
        <v>0</v>
      </c>
      <c r="BJ359" s="20" t="s">
        <v>85</v>
      </c>
      <c r="BK359" s="107">
        <f t="shared" si="24"/>
        <v>0</v>
      </c>
      <c r="BL359" s="20" t="s">
        <v>480</v>
      </c>
      <c r="BM359" s="20" t="s">
        <v>491</v>
      </c>
    </row>
    <row r="360" spans="2:65" s="1" customFormat="1" ht="31.5" customHeight="1">
      <c r="B360" s="36"/>
      <c r="C360" s="165" t="s">
        <v>492</v>
      </c>
      <c r="D360" s="165" t="s">
        <v>152</v>
      </c>
      <c r="E360" s="166" t="s">
        <v>493</v>
      </c>
      <c r="F360" s="252" t="s">
        <v>494</v>
      </c>
      <c r="G360" s="252"/>
      <c r="H360" s="252"/>
      <c r="I360" s="252"/>
      <c r="J360" s="167" t="s">
        <v>207</v>
      </c>
      <c r="K360" s="168">
        <v>90</v>
      </c>
      <c r="L360" s="253">
        <v>0</v>
      </c>
      <c r="M360" s="254"/>
      <c r="N360" s="255">
        <f t="shared" si="15"/>
        <v>0</v>
      </c>
      <c r="O360" s="255"/>
      <c r="P360" s="255"/>
      <c r="Q360" s="255"/>
      <c r="R360" s="38"/>
      <c r="T360" s="169" t="s">
        <v>22</v>
      </c>
      <c r="U360" s="45" t="s">
        <v>43</v>
      </c>
      <c r="V360" s="37"/>
      <c r="W360" s="170">
        <f t="shared" si="16"/>
        <v>0</v>
      </c>
      <c r="X360" s="170">
        <v>0</v>
      </c>
      <c r="Y360" s="170">
        <f t="shared" si="17"/>
        <v>0</v>
      </c>
      <c r="Z360" s="170">
        <v>0</v>
      </c>
      <c r="AA360" s="171">
        <f t="shared" si="18"/>
        <v>0</v>
      </c>
      <c r="AR360" s="20" t="s">
        <v>480</v>
      </c>
      <c r="AT360" s="20" t="s">
        <v>152</v>
      </c>
      <c r="AU360" s="20" t="s">
        <v>101</v>
      </c>
      <c r="AY360" s="20" t="s">
        <v>151</v>
      </c>
      <c r="BE360" s="107">
        <f t="shared" si="19"/>
        <v>0</v>
      </c>
      <c r="BF360" s="107">
        <f t="shared" si="20"/>
        <v>0</v>
      </c>
      <c r="BG360" s="107">
        <f t="shared" si="21"/>
        <v>0</v>
      </c>
      <c r="BH360" s="107">
        <f t="shared" si="22"/>
        <v>0</v>
      </c>
      <c r="BI360" s="107">
        <f t="shared" si="23"/>
        <v>0</v>
      </c>
      <c r="BJ360" s="20" t="s">
        <v>85</v>
      </c>
      <c r="BK360" s="107">
        <f t="shared" si="24"/>
        <v>0</v>
      </c>
      <c r="BL360" s="20" t="s">
        <v>480</v>
      </c>
      <c r="BM360" s="20" t="s">
        <v>495</v>
      </c>
    </row>
    <row r="361" spans="2:65" s="1" customFormat="1" ht="31.5" customHeight="1">
      <c r="B361" s="36"/>
      <c r="C361" s="165" t="s">
        <v>496</v>
      </c>
      <c r="D361" s="165" t="s">
        <v>152</v>
      </c>
      <c r="E361" s="166" t="s">
        <v>497</v>
      </c>
      <c r="F361" s="252" t="s">
        <v>498</v>
      </c>
      <c r="G361" s="252"/>
      <c r="H361" s="252"/>
      <c r="I361" s="252"/>
      <c r="J361" s="167" t="s">
        <v>283</v>
      </c>
      <c r="K361" s="168">
        <v>10</v>
      </c>
      <c r="L361" s="253">
        <v>0</v>
      </c>
      <c r="M361" s="254"/>
      <c r="N361" s="255">
        <f t="shared" si="15"/>
        <v>0</v>
      </c>
      <c r="O361" s="255"/>
      <c r="P361" s="255"/>
      <c r="Q361" s="255"/>
      <c r="R361" s="38"/>
      <c r="T361" s="169" t="s">
        <v>22</v>
      </c>
      <c r="U361" s="45" t="s">
        <v>43</v>
      </c>
      <c r="V361" s="37"/>
      <c r="W361" s="170">
        <f t="shared" si="16"/>
        <v>0</v>
      </c>
      <c r="X361" s="170">
        <v>0</v>
      </c>
      <c r="Y361" s="170">
        <f t="shared" si="17"/>
        <v>0</v>
      </c>
      <c r="Z361" s="170">
        <v>0</v>
      </c>
      <c r="AA361" s="171">
        <f t="shared" si="18"/>
        <v>0</v>
      </c>
      <c r="AR361" s="20" t="s">
        <v>480</v>
      </c>
      <c r="AT361" s="20" t="s">
        <v>152</v>
      </c>
      <c r="AU361" s="20" t="s">
        <v>101</v>
      </c>
      <c r="AY361" s="20" t="s">
        <v>151</v>
      </c>
      <c r="BE361" s="107">
        <f t="shared" si="19"/>
        <v>0</v>
      </c>
      <c r="BF361" s="107">
        <f t="shared" si="20"/>
        <v>0</v>
      </c>
      <c r="BG361" s="107">
        <f t="shared" si="21"/>
        <v>0</v>
      </c>
      <c r="BH361" s="107">
        <f t="shared" si="22"/>
        <v>0</v>
      </c>
      <c r="BI361" s="107">
        <f t="shared" si="23"/>
        <v>0</v>
      </c>
      <c r="BJ361" s="20" t="s">
        <v>85</v>
      </c>
      <c r="BK361" s="107">
        <f t="shared" si="24"/>
        <v>0</v>
      </c>
      <c r="BL361" s="20" t="s">
        <v>480</v>
      </c>
      <c r="BM361" s="20" t="s">
        <v>499</v>
      </c>
    </row>
    <row r="362" spans="2:65" s="1" customFormat="1" ht="22.5" customHeight="1">
      <c r="B362" s="36"/>
      <c r="C362" s="165" t="s">
        <v>500</v>
      </c>
      <c r="D362" s="165" t="s">
        <v>152</v>
      </c>
      <c r="E362" s="166" t="s">
        <v>501</v>
      </c>
      <c r="F362" s="252" t="s">
        <v>502</v>
      </c>
      <c r="G362" s="252"/>
      <c r="H362" s="252"/>
      <c r="I362" s="252"/>
      <c r="J362" s="167" t="s">
        <v>283</v>
      </c>
      <c r="K362" s="168">
        <v>20</v>
      </c>
      <c r="L362" s="253">
        <v>0</v>
      </c>
      <c r="M362" s="254"/>
      <c r="N362" s="255">
        <f t="shared" si="15"/>
        <v>0</v>
      </c>
      <c r="O362" s="255"/>
      <c r="P362" s="255"/>
      <c r="Q362" s="255"/>
      <c r="R362" s="38"/>
      <c r="T362" s="169" t="s">
        <v>22</v>
      </c>
      <c r="U362" s="45" t="s">
        <v>43</v>
      </c>
      <c r="V362" s="37"/>
      <c r="W362" s="170">
        <f t="shared" si="16"/>
        <v>0</v>
      </c>
      <c r="X362" s="170">
        <v>0</v>
      </c>
      <c r="Y362" s="170">
        <f t="shared" si="17"/>
        <v>0</v>
      </c>
      <c r="Z362" s="170">
        <v>0</v>
      </c>
      <c r="AA362" s="171">
        <f t="shared" si="18"/>
        <v>0</v>
      </c>
      <c r="AR362" s="20" t="s">
        <v>480</v>
      </c>
      <c r="AT362" s="20" t="s">
        <v>152</v>
      </c>
      <c r="AU362" s="20" t="s">
        <v>101</v>
      </c>
      <c r="AY362" s="20" t="s">
        <v>151</v>
      </c>
      <c r="BE362" s="107">
        <f t="shared" si="19"/>
        <v>0</v>
      </c>
      <c r="BF362" s="107">
        <f t="shared" si="20"/>
        <v>0</v>
      </c>
      <c r="BG362" s="107">
        <f t="shared" si="21"/>
        <v>0</v>
      </c>
      <c r="BH362" s="107">
        <f t="shared" si="22"/>
        <v>0</v>
      </c>
      <c r="BI362" s="107">
        <f t="shared" si="23"/>
        <v>0</v>
      </c>
      <c r="BJ362" s="20" t="s">
        <v>85</v>
      </c>
      <c r="BK362" s="107">
        <f t="shared" si="24"/>
        <v>0</v>
      </c>
      <c r="BL362" s="20" t="s">
        <v>480</v>
      </c>
      <c r="BM362" s="20" t="s">
        <v>503</v>
      </c>
    </row>
    <row r="363" spans="2:65" s="1" customFormat="1" ht="22.5" customHeight="1">
      <c r="B363" s="36"/>
      <c r="C363" s="165" t="s">
        <v>504</v>
      </c>
      <c r="D363" s="165" t="s">
        <v>152</v>
      </c>
      <c r="E363" s="166" t="s">
        <v>505</v>
      </c>
      <c r="F363" s="252" t="s">
        <v>506</v>
      </c>
      <c r="G363" s="252"/>
      <c r="H363" s="252"/>
      <c r="I363" s="252"/>
      <c r="J363" s="167" t="s">
        <v>207</v>
      </c>
      <c r="K363" s="168">
        <v>60</v>
      </c>
      <c r="L363" s="253">
        <v>0</v>
      </c>
      <c r="M363" s="254"/>
      <c r="N363" s="255">
        <f t="shared" si="15"/>
        <v>0</v>
      </c>
      <c r="O363" s="255"/>
      <c r="P363" s="255"/>
      <c r="Q363" s="255"/>
      <c r="R363" s="38"/>
      <c r="T363" s="169" t="s">
        <v>22</v>
      </c>
      <c r="U363" s="45" t="s">
        <v>43</v>
      </c>
      <c r="V363" s="37"/>
      <c r="W363" s="170">
        <f t="shared" si="16"/>
        <v>0</v>
      </c>
      <c r="X363" s="170">
        <v>0</v>
      </c>
      <c r="Y363" s="170">
        <f t="shared" si="17"/>
        <v>0</v>
      </c>
      <c r="Z363" s="170">
        <v>0</v>
      </c>
      <c r="AA363" s="171">
        <f t="shared" si="18"/>
        <v>0</v>
      </c>
      <c r="AR363" s="20" t="s">
        <v>480</v>
      </c>
      <c r="AT363" s="20" t="s">
        <v>152</v>
      </c>
      <c r="AU363" s="20" t="s">
        <v>101</v>
      </c>
      <c r="AY363" s="20" t="s">
        <v>151</v>
      </c>
      <c r="BE363" s="107">
        <f t="shared" si="19"/>
        <v>0</v>
      </c>
      <c r="BF363" s="107">
        <f t="shared" si="20"/>
        <v>0</v>
      </c>
      <c r="BG363" s="107">
        <f t="shared" si="21"/>
        <v>0</v>
      </c>
      <c r="BH363" s="107">
        <f t="shared" si="22"/>
        <v>0</v>
      </c>
      <c r="BI363" s="107">
        <f t="shared" si="23"/>
        <v>0</v>
      </c>
      <c r="BJ363" s="20" t="s">
        <v>85</v>
      </c>
      <c r="BK363" s="107">
        <f t="shared" si="24"/>
        <v>0</v>
      </c>
      <c r="BL363" s="20" t="s">
        <v>480</v>
      </c>
      <c r="BM363" s="20" t="s">
        <v>507</v>
      </c>
    </row>
    <row r="364" spans="2:65" s="1" customFormat="1" ht="22.5" customHeight="1">
      <c r="B364" s="36"/>
      <c r="C364" s="165" t="s">
        <v>508</v>
      </c>
      <c r="D364" s="165" t="s">
        <v>152</v>
      </c>
      <c r="E364" s="166" t="s">
        <v>509</v>
      </c>
      <c r="F364" s="252" t="s">
        <v>510</v>
      </c>
      <c r="G364" s="252"/>
      <c r="H364" s="252"/>
      <c r="I364" s="252"/>
      <c r="J364" s="167" t="s">
        <v>387</v>
      </c>
      <c r="K364" s="200">
        <v>0</v>
      </c>
      <c r="L364" s="253">
        <v>0</v>
      </c>
      <c r="M364" s="254"/>
      <c r="N364" s="255">
        <f t="shared" si="15"/>
        <v>0</v>
      </c>
      <c r="O364" s="255"/>
      <c r="P364" s="255"/>
      <c r="Q364" s="255"/>
      <c r="R364" s="38"/>
      <c r="T364" s="169" t="s">
        <v>22</v>
      </c>
      <c r="U364" s="45" t="s">
        <v>43</v>
      </c>
      <c r="V364" s="37"/>
      <c r="W364" s="170">
        <f t="shared" si="16"/>
        <v>0</v>
      </c>
      <c r="X364" s="170">
        <v>0</v>
      </c>
      <c r="Y364" s="170">
        <f t="shared" si="17"/>
        <v>0</v>
      </c>
      <c r="Z364" s="170">
        <v>0</v>
      </c>
      <c r="AA364" s="171">
        <f t="shared" si="18"/>
        <v>0</v>
      </c>
      <c r="AR364" s="20" t="s">
        <v>511</v>
      </c>
      <c r="AT364" s="20" t="s">
        <v>152</v>
      </c>
      <c r="AU364" s="20" t="s">
        <v>101</v>
      </c>
      <c r="AY364" s="20" t="s">
        <v>151</v>
      </c>
      <c r="BE364" s="107">
        <f t="shared" si="19"/>
        <v>0</v>
      </c>
      <c r="BF364" s="107">
        <f t="shared" si="20"/>
        <v>0</v>
      </c>
      <c r="BG364" s="107">
        <f t="shared" si="21"/>
        <v>0</v>
      </c>
      <c r="BH364" s="107">
        <f t="shared" si="22"/>
        <v>0</v>
      </c>
      <c r="BI364" s="107">
        <f t="shared" si="23"/>
        <v>0</v>
      </c>
      <c r="BJ364" s="20" t="s">
        <v>85</v>
      </c>
      <c r="BK364" s="107">
        <f t="shared" si="24"/>
        <v>0</v>
      </c>
      <c r="BL364" s="20" t="s">
        <v>511</v>
      </c>
      <c r="BM364" s="20" t="s">
        <v>512</v>
      </c>
    </row>
    <row r="365" spans="2:65" s="1" customFormat="1" ht="22.5" customHeight="1">
      <c r="B365" s="36"/>
      <c r="C365" s="188" t="s">
        <v>513</v>
      </c>
      <c r="D365" s="188" t="s">
        <v>166</v>
      </c>
      <c r="E365" s="189" t="s">
        <v>514</v>
      </c>
      <c r="F365" s="266" t="s">
        <v>515</v>
      </c>
      <c r="G365" s="266"/>
      <c r="H365" s="266"/>
      <c r="I365" s="266"/>
      <c r="J365" s="190" t="s">
        <v>283</v>
      </c>
      <c r="K365" s="191">
        <v>10</v>
      </c>
      <c r="L365" s="267">
        <v>0</v>
      </c>
      <c r="M365" s="268"/>
      <c r="N365" s="269">
        <f t="shared" si="15"/>
        <v>0</v>
      </c>
      <c r="O365" s="255"/>
      <c r="P365" s="255"/>
      <c r="Q365" s="255"/>
      <c r="R365" s="38"/>
      <c r="T365" s="169" t="s">
        <v>22</v>
      </c>
      <c r="U365" s="45" t="s">
        <v>43</v>
      </c>
      <c r="V365" s="37"/>
      <c r="W365" s="170">
        <f t="shared" si="16"/>
        <v>0</v>
      </c>
      <c r="X365" s="170">
        <v>0</v>
      </c>
      <c r="Y365" s="170">
        <f t="shared" si="17"/>
        <v>0</v>
      </c>
      <c r="Z365" s="170">
        <v>0</v>
      </c>
      <c r="AA365" s="171">
        <f t="shared" si="18"/>
        <v>0</v>
      </c>
      <c r="AR365" s="20" t="s">
        <v>516</v>
      </c>
      <c r="AT365" s="20" t="s">
        <v>166</v>
      </c>
      <c r="AU365" s="20" t="s">
        <v>101</v>
      </c>
      <c r="AY365" s="20" t="s">
        <v>151</v>
      </c>
      <c r="BE365" s="107">
        <f t="shared" si="19"/>
        <v>0</v>
      </c>
      <c r="BF365" s="107">
        <f t="shared" si="20"/>
        <v>0</v>
      </c>
      <c r="BG365" s="107">
        <f t="shared" si="21"/>
        <v>0</v>
      </c>
      <c r="BH365" s="107">
        <f t="shared" si="22"/>
        <v>0</v>
      </c>
      <c r="BI365" s="107">
        <f t="shared" si="23"/>
        <v>0</v>
      </c>
      <c r="BJ365" s="20" t="s">
        <v>85</v>
      </c>
      <c r="BK365" s="107">
        <f t="shared" si="24"/>
        <v>0</v>
      </c>
      <c r="BL365" s="20" t="s">
        <v>480</v>
      </c>
      <c r="BM365" s="20" t="s">
        <v>517</v>
      </c>
    </row>
    <row r="366" spans="2:65" s="1" customFormat="1" ht="22.5" customHeight="1">
      <c r="B366" s="36"/>
      <c r="C366" s="188" t="s">
        <v>518</v>
      </c>
      <c r="D366" s="188" t="s">
        <v>166</v>
      </c>
      <c r="E366" s="189" t="s">
        <v>519</v>
      </c>
      <c r="F366" s="266" t="s">
        <v>520</v>
      </c>
      <c r="G366" s="266"/>
      <c r="H366" s="266"/>
      <c r="I366" s="266"/>
      <c r="J366" s="190" t="s">
        <v>283</v>
      </c>
      <c r="K366" s="191">
        <v>10</v>
      </c>
      <c r="L366" s="267">
        <v>0</v>
      </c>
      <c r="M366" s="268"/>
      <c r="N366" s="269">
        <f t="shared" si="15"/>
        <v>0</v>
      </c>
      <c r="O366" s="255"/>
      <c r="P366" s="255"/>
      <c r="Q366" s="255"/>
      <c r="R366" s="38"/>
      <c r="T366" s="169" t="s">
        <v>22</v>
      </c>
      <c r="U366" s="45" t="s">
        <v>43</v>
      </c>
      <c r="V366" s="37"/>
      <c r="W366" s="170">
        <f t="shared" si="16"/>
        <v>0</v>
      </c>
      <c r="X366" s="170">
        <v>0</v>
      </c>
      <c r="Y366" s="170">
        <f t="shared" si="17"/>
        <v>0</v>
      </c>
      <c r="Z366" s="170">
        <v>0</v>
      </c>
      <c r="AA366" s="171">
        <f t="shared" si="18"/>
        <v>0</v>
      </c>
      <c r="AR366" s="20" t="s">
        <v>516</v>
      </c>
      <c r="AT366" s="20" t="s">
        <v>166</v>
      </c>
      <c r="AU366" s="20" t="s">
        <v>101</v>
      </c>
      <c r="AY366" s="20" t="s">
        <v>151</v>
      </c>
      <c r="BE366" s="107">
        <f t="shared" si="19"/>
        <v>0</v>
      </c>
      <c r="BF366" s="107">
        <f t="shared" si="20"/>
        <v>0</v>
      </c>
      <c r="BG366" s="107">
        <f t="shared" si="21"/>
        <v>0</v>
      </c>
      <c r="BH366" s="107">
        <f t="shared" si="22"/>
        <v>0</v>
      </c>
      <c r="BI366" s="107">
        <f t="shared" si="23"/>
        <v>0</v>
      </c>
      <c r="BJ366" s="20" t="s">
        <v>85</v>
      </c>
      <c r="BK366" s="107">
        <f t="shared" si="24"/>
        <v>0</v>
      </c>
      <c r="BL366" s="20" t="s">
        <v>480</v>
      </c>
      <c r="BM366" s="20" t="s">
        <v>521</v>
      </c>
    </row>
    <row r="367" spans="2:65" s="1" customFormat="1" ht="22.5" customHeight="1">
      <c r="B367" s="36"/>
      <c r="C367" s="188" t="s">
        <v>522</v>
      </c>
      <c r="D367" s="188" t="s">
        <v>166</v>
      </c>
      <c r="E367" s="189" t="s">
        <v>523</v>
      </c>
      <c r="F367" s="266" t="s">
        <v>524</v>
      </c>
      <c r="G367" s="266"/>
      <c r="H367" s="266"/>
      <c r="I367" s="266"/>
      <c r="J367" s="190" t="s">
        <v>283</v>
      </c>
      <c r="K367" s="191">
        <v>10</v>
      </c>
      <c r="L367" s="267">
        <v>0</v>
      </c>
      <c r="M367" s="268"/>
      <c r="N367" s="269">
        <f t="shared" si="15"/>
        <v>0</v>
      </c>
      <c r="O367" s="255"/>
      <c r="P367" s="255"/>
      <c r="Q367" s="255"/>
      <c r="R367" s="38"/>
      <c r="T367" s="169" t="s">
        <v>22</v>
      </c>
      <c r="U367" s="45" t="s">
        <v>43</v>
      </c>
      <c r="V367" s="37"/>
      <c r="W367" s="170">
        <f t="shared" si="16"/>
        <v>0</v>
      </c>
      <c r="X367" s="170">
        <v>0</v>
      </c>
      <c r="Y367" s="170">
        <f t="shared" si="17"/>
        <v>0</v>
      </c>
      <c r="Z367" s="170">
        <v>0</v>
      </c>
      <c r="AA367" s="171">
        <f t="shared" si="18"/>
        <v>0</v>
      </c>
      <c r="AR367" s="20" t="s">
        <v>516</v>
      </c>
      <c r="AT367" s="20" t="s">
        <v>166</v>
      </c>
      <c r="AU367" s="20" t="s">
        <v>101</v>
      </c>
      <c r="AY367" s="20" t="s">
        <v>151</v>
      </c>
      <c r="BE367" s="107">
        <f t="shared" si="19"/>
        <v>0</v>
      </c>
      <c r="BF367" s="107">
        <f t="shared" si="20"/>
        <v>0</v>
      </c>
      <c r="BG367" s="107">
        <f t="shared" si="21"/>
        <v>0</v>
      </c>
      <c r="BH367" s="107">
        <f t="shared" si="22"/>
        <v>0</v>
      </c>
      <c r="BI367" s="107">
        <f t="shared" si="23"/>
        <v>0</v>
      </c>
      <c r="BJ367" s="20" t="s">
        <v>85</v>
      </c>
      <c r="BK367" s="107">
        <f t="shared" si="24"/>
        <v>0</v>
      </c>
      <c r="BL367" s="20" t="s">
        <v>480</v>
      </c>
      <c r="BM367" s="20" t="s">
        <v>525</v>
      </c>
    </row>
    <row r="368" spans="2:65" s="1" customFormat="1" ht="22.5" customHeight="1">
      <c r="B368" s="36"/>
      <c r="C368" s="188" t="s">
        <v>526</v>
      </c>
      <c r="D368" s="188" t="s">
        <v>166</v>
      </c>
      <c r="E368" s="189" t="s">
        <v>527</v>
      </c>
      <c r="F368" s="266" t="s">
        <v>528</v>
      </c>
      <c r="G368" s="266"/>
      <c r="H368" s="266"/>
      <c r="I368" s="266"/>
      <c r="J368" s="190" t="s">
        <v>283</v>
      </c>
      <c r="K368" s="191">
        <v>2</v>
      </c>
      <c r="L368" s="267">
        <v>0</v>
      </c>
      <c r="M368" s="268"/>
      <c r="N368" s="269">
        <f t="shared" si="15"/>
        <v>0</v>
      </c>
      <c r="O368" s="255"/>
      <c r="P368" s="255"/>
      <c r="Q368" s="255"/>
      <c r="R368" s="38"/>
      <c r="T368" s="169" t="s">
        <v>22</v>
      </c>
      <c r="U368" s="45" t="s">
        <v>43</v>
      </c>
      <c r="V368" s="37"/>
      <c r="W368" s="170">
        <f t="shared" si="16"/>
        <v>0</v>
      </c>
      <c r="X368" s="170">
        <v>0</v>
      </c>
      <c r="Y368" s="170">
        <f t="shared" si="17"/>
        <v>0</v>
      </c>
      <c r="Z368" s="170">
        <v>0</v>
      </c>
      <c r="AA368" s="171">
        <f t="shared" si="18"/>
        <v>0</v>
      </c>
      <c r="AR368" s="20" t="s">
        <v>516</v>
      </c>
      <c r="AT368" s="20" t="s">
        <v>166</v>
      </c>
      <c r="AU368" s="20" t="s">
        <v>101</v>
      </c>
      <c r="AY368" s="20" t="s">
        <v>151</v>
      </c>
      <c r="BE368" s="107">
        <f t="shared" si="19"/>
        <v>0</v>
      </c>
      <c r="BF368" s="107">
        <f t="shared" si="20"/>
        <v>0</v>
      </c>
      <c r="BG368" s="107">
        <f t="shared" si="21"/>
        <v>0</v>
      </c>
      <c r="BH368" s="107">
        <f t="shared" si="22"/>
        <v>0</v>
      </c>
      <c r="BI368" s="107">
        <f t="shared" si="23"/>
        <v>0</v>
      </c>
      <c r="BJ368" s="20" t="s">
        <v>85</v>
      </c>
      <c r="BK368" s="107">
        <f t="shared" si="24"/>
        <v>0</v>
      </c>
      <c r="BL368" s="20" t="s">
        <v>480</v>
      </c>
      <c r="BM368" s="20" t="s">
        <v>529</v>
      </c>
    </row>
    <row r="369" spans="2:65" s="1" customFormat="1" ht="31.5" customHeight="1">
      <c r="B369" s="36"/>
      <c r="C369" s="188" t="s">
        <v>530</v>
      </c>
      <c r="D369" s="188" t="s">
        <v>166</v>
      </c>
      <c r="E369" s="189" t="s">
        <v>531</v>
      </c>
      <c r="F369" s="266" t="s">
        <v>532</v>
      </c>
      <c r="G369" s="266"/>
      <c r="H369" s="266"/>
      <c r="I369" s="266"/>
      <c r="J369" s="190" t="s">
        <v>283</v>
      </c>
      <c r="K369" s="191">
        <v>18</v>
      </c>
      <c r="L369" s="267">
        <v>0</v>
      </c>
      <c r="M369" s="268"/>
      <c r="N369" s="269">
        <f t="shared" si="15"/>
        <v>0</v>
      </c>
      <c r="O369" s="255"/>
      <c r="P369" s="255"/>
      <c r="Q369" s="255"/>
      <c r="R369" s="38"/>
      <c r="T369" s="169" t="s">
        <v>22</v>
      </c>
      <c r="U369" s="45" t="s">
        <v>43</v>
      </c>
      <c r="V369" s="37"/>
      <c r="W369" s="170">
        <f t="shared" si="16"/>
        <v>0</v>
      </c>
      <c r="X369" s="170">
        <v>0</v>
      </c>
      <c r="Y369" s="170">
        <f t="shared" si="17"/>
        <v>0</v>
      </c>
      <c r="Z369" s="170">
        <v>0</v>
      </c>
      <c r="AA369" s="171">
        <f t="shared" si="18"/>
        <v>0</v>
      </c>
      <c r="AR369" s="20" t="s">
        <v>516</v>
      </c>
      <c r="AT369" s="20" t="s">
        <v>166</v>
      </c>
      <c r="AU369" s="20" t="s">
        <v>101</v>
      </c>
      <c r="AY369" s="20" t="s">
        <v>151</v>
      </c>
      <c r="BE369" s="107">
        <f t="shared" si="19"/>
        <v>0</v>
      </c>
      <c r="BF369" s="107">
        <f t="shared" si="20"/>
        <v>0</v>
      </c>
      <c r="BG369" s="107">
        <f t="shared" si="21"/>
        <v>0</v>
      </c>
      <c r="BH369" s="107">
        <f t="shared" si="22"/>
        <v>0</v>
      </c>
      <c r="BI369" s="107">
        <f t="shared" si="23"/>
        <v>0</v>
      </c>
      <c r="BJ369" s="20" t="s">
        <v>85</v>
      </c>
      <c r="BK369" s="107">
        <f t="shared" si="24"/>
        <v>0</v>
      </c>
      <c r="BL369" s="20" t="s">
        <v>480</v>
      </c>
      <c r="BM369" s="20" t="s">
        <v>533</v>
      </c>
    </row>
    <row r="370" spans="2:65" s="1" customFormat="1" ht="31.5" customHeight="1">
      <c r="B370" s="36"/>
      <c r="C370" s="188" t="s">
        <v>534</v>
      </c>
      <c r="D370" s="188" t="s">
        <v>166</v>
      </c>
      <c r="E370" s="189" t="s">
        <v>535</v>
      </c>
      <c r="F370" s="266" t="s">
        <v>536</v>
      </c>
      <c r="G370" s="266"/>
      <c r="H370" s="266"/>
      <c r="I370" s="266"/>
      <c r="J370" s="190" t="s">
        <v>283</v>
      </c>
      <c r="K370" s="191">
        <v>40</v>
      </c>
      <c r="L370" s="267">
        <v>0</v>
      </c>
      <c r="M370" s="268"/>
      <c r="N370" s="269">
        <f t="shared" si="15"/>
        <v>0</v>
      </c>
      <c r="O370" s="255"/>
      <c r="P370" s="255"/>
      <c r="Q370" s="255"/>
      <c r="R370" s="38"/>
      <c r="T370" s="169" t="s">
        <v>22</v>
      </c>
      <c r="U370" s="45" t="s">
        <v>43</v>
      </c>
      <c r="V370" s="37"/>
      <c r="W370" s="170">
        <f t="shared" si="16"/>
        <v>0</v>
      </c>
      <c r="X370" s="170">
        <v>0</v>
      </c>
      <c r="Y370" s="170">
        <f t="shared" si="17"/>
        <v>0</v>
      </c>
      <c r="Z370" s="170">
        <v>0</v>
      </c>
      <c r="AA370" s="171">
        <f t="shared" si="18"/>
        <v>0</v>
      </c>
      <c r="AR370" s="20" t="s">
        <v>516</v>
      </c>
      <c r="AT370" s="20" t="s">
        <v>166</v>
      </c>
      <c r="AU370" s="20" t="s">
        <v>101</v>
      </c>
      <c r="AY370" s="20" t="s">
        <v>151</v>
      </c>
      <c r="BE370" s="107">
        <f t="shared" si="19"/>
        <v>0</v>
      </c>
      <c r="BF370" s="107">
        <f t="shared" si="20"/>
        <v>0</v>
      </c>
      <c r="BG370" s="107">
        <f t="shared" si="21"/>
        <v>0</v>
      </c>
      <c r="BH370" s="107">
        <f t="shared" si="22"/>
        <v>0</v>
      </c>
      <c r="BI370" s="107">
        <f t="shared" si="23"/>
        <v>0</v>
      </c>
      <c r="BJ370" s="20" t="s">
        <v>85</v>
      </c>
      <c r="BK370" s="107">
        <f t="shared" si="24"/>
        <v>0</v>
      </c>
      <c r="BL370" s="20" t="s">
        <v>480</v>
      </c>
      <c r="BM370" s="20" t="s">
        <v>537</v>
      </c>
    </row>
    <row r="371" spans="2:65" s="1" customFormat="1" ht="31.5" customHeight="1">
      <c r="B371" s="36"/>
      <c r="C371" s="188" t="s">
        <v>538</v>
      </c>
      <c r="D371" s="188" t="s">
        <v>166</v>
      </c>
      <c r="E371" s="189" t="s">
        <v>539</v>
      </c>
      <c r="F371" s="266" t="s">
        <v>540</v>
      </c>
      <c r="G371" s="266"/>
      <c r="H371" s="266"/>
      <c r="I371" s="266"/>
      <c r="J371" s="190" t="s">
        <v>283</v>
      </c>
      <c r="K371" s="191">
        <v>50</v>
      </c>
      <c r="L371" s="267">
        <v>0</v>
      </c>
      <c r="M371" s="268"/>
      <c r="N371" s="269">
        <f t="shared" si="15"/>
        <v>0</v>
      </c>
      <c r="O371" s="255"/>
      <c r="P371" s="255"/>
      <c r="Q371" s="255"/>
      <c r="R371" s="38"/>
      <c r="T371" s="169" t="s">
        <v>22</v>
      </c>
      <c r="U371" s="45" t="s">
        <v>43</v>
      </c>
      <c r="V371" s="37"/>
      <c r="W371" s="170">
        <f t="shared" si="16"/>
        <v>0</v>
      </c>
      <c r="X371" s="170">
        <v>0</v>
      </c>
      <c r="Y371" s="170">
        <f t="shared" si="17"/>
        <v>0</v>
      </c>
      <c r="Z371" s="170">
        <v>0</v>
      </c>
      <c r="AA371" s="171">
        <f t="shared" si="18"/>
        <v>0</v>
      </c>
      <c r="AR371" s="20" t="s">
        <v>516</v>
      </c>
      <c r="AT371" s="20" t="s">
        <v>166</v>
      </c>
      <c r="AU371" s="20" t="s">
        <v>101</v>
      </c>
      <c r="AY371" s="20" t="s">
        <v>151</v>
      </c>
      <c r="BE371" s="107">
        <f t="shared" si="19"/>
        <v>0</v>
      </c>
      <c r="BF371" s="107">
        <f t="shared" si="20"/>
        <v>0</v>
      </c>
      <c r="BG371" s="107">
        <f t="shared" si="21"/>
        <v>0</v>
      </c>
      <c r="BH371" s="107">
        <f t="shared" si="22"/>
        <v>0</v>
      </c>
      <c r="BI371" s="107">
        <f t="shared" si="23"/>
        <v>0</v>
      </c>
      <c r="BJ371" s="20" t="s">
        <v>85</v>
      </c>
      <c r="BK371" s="107">
        <f t="shared" si="24"/>
        <v>0</v>
      </c>
      <c r="BL371" s="20" t="s">
        <v>480</v>
      </c>
      <c r="BM371" s="20" t="s">
        <v>541</v>
      </c>
    </row>
    <row r="372" spans="2:65" s="1" customFormat="1" ht="31.5" customHeight="1">
      <c r="B372" s="36"/>
      <c r="C372" s="188" t="s">
        <v>542</v>
      </c>
      <c r="D372" s="188" t="s">
        <v>166</v>
      </c>
      <c r="E372" s="189" t="s">
        <v>543</v>
      </c>
      <c r="F372" s="266" t="s">
        <v>544</v>
      </c>
      <c r="G372" s="266"/>
      <c r="H372" s="266"/>
      <c r="I372" s="266"/>
      <c r="J372" s="190" t="s">
        <v>207</v>
      </c>
      <c r="K372" s="191">
        <v>90</v>
      </c>
      <c r="L372" s="267">
        <v>0</v>
      </c>
      <c r="M372" s="268"/>
      <c r="N372" s="269">
        <f t="shared" si="15"/>
        <v>0</v>
      </c>
      <c r="O372" s="255"/>
      <c r="P372" s="255"/>
      <c r="Q372" s="255"/>
      <c r="R372" s="38"/>
      <c r="T372" s="169" t="s">
        <v>22</v>
      </c>
      <c r="U372" s="45" t="s">
        <v>43</v>
      </c>
      <c r="V372" s="37"/>
      <c r="W372" s="170">
        <f t="shared" si="16"/>
        <v>0</v>
      </c>
      <c r="X372" s="170">
        <v>0</v>
      </c>
      <c r="Y372" s="170">
        <f t="shared" si="17"/>
        <v>0</v>
      </c>
      <c r="Z372" s="170">
        <v>0</v>
      </c>
      <c r="AA372" s="171">
        <f t="shared" si="18"/>
        <v>0</v>
      </c>
      <c r="AR372" s="20" t="s">
        <v>516</v>
      </c>
      <c r="AT372" s="20" t="s">
        <v>166</v>
      </c>
      <c r="AU372" s="20" t="s">
        <v>101</v>
      </c>
      <c r="AY372" s="20" t="s">
        <v>151</v>
      </c>
      <c r="BE372" s="107">
        <f t="shared" si="19"/>
        <v>0</v>
      </c>
      <c r="BF372" s="107">
        <f t="shared" si="20"/>
        <v>0</v>
      </c>
      <c r="BG372" s="107">
        <f t="shared" si="21"/>
        <v>0</v>
      </c>
      <c r="BH372" s="107">
        <f t="shared" si="22"/>
        <v>0</v>
      </c>
      <c r="BI372" s="107">
        <f t="shared" si="23"/>
        <v>0</v>
      </c>
      <c r="BJ372" s="20" t="s">
        <v>85</v>
      </c>
      <c r="BK372" s="107">
        <f t="shared" si="24"/>
        <v>0</v>
      </c>
      <c r="BL372" s="20" t="s">
        <v>480</v>
      </c>
      <c r="BM372" s="20" t="s">
        <v>545</v>
      </c>
    </row>
    <row r="373" spans="2:65" s="1" customFormat="1" ht="31.5" customHeight="1">
      <c r="B373" s="36"/>
      <c r="C373" s="188" t="s">
        <v>546</v>
      </c>
      <c r="D373" s="188" t="s">
        <v>166</v>
      </c>
      <c r="E373" s="189" t="s">
        <v>547</v>
      </c>
      <c r="F373" s="266" t="s">
        <v>548</v>
      </c>
      <c r="G373" s="266"/>
      <c r="H373" s="266"/>
      <c r="I373" s="266"/>
      <c r="J373" s="190" t="s">
        <v>283</v>
      </c>
      <c r="K373" s="191">
        <v>10</v>
      </c>
      <c r="L373" s="267">
        <v>0</v>
      </c>
      <c r="M373" s="268"/>
      <c r="N373" s="269">
        <f t="shared" si="15"/>
        <v>0</v>
      </c>
      <c r="O373" s="255"/>
      <c r="P373" s="255"/>
      <c r="Q373" s="255"/>
      <c r="R373" s="38"/>
      <c r="T373" s="169" t="s">
        <v>22</v>
      </c>
      <c r="U373" s="45" t="s">
        <v>43</v>
      </c>
      <c r="V373" s="37"/>
      <c r="W373" s="170">
        <f t="shared" si="16"/>
        <v>0</v>
      </c>
      <c r="X373" s="170">
        <v>0</v>
      </c>
      <c r="Y373" s="170">
        <f t="shared" si="17"/>
        <v>0</v>
      </c>
      <c r="Z373" s="170">
        <v>0</v>
      </c>
      <c r="AA373" s="171">
        <f t="shared" si="18"/>
        <v>0</v>
      </c>
      <c r="AR373" s="20" t="s">
        <v>516</v>
      </c>
      <c r="AT373" s="20" t="s">
        <v>166</v>
      </c>
      <c r="AU373" s="20" t="s">
        <v>101</v>
      </c>
      <c r="AY373" s="20" t="s">
        <v>151</v>
      </c>
      <c r="BE373" s="107">
        <f t="shared" si="19"/>
        <v>0</v>
      </c>
      <c r="BF373" s="107">
        <f t="shared" si="20"/>
        <v>0</v>
      </c>
      <c r="BG373" s="107">
        <f t="shared" si="21"/>
        <v>0</v>
      </c>
      <c r="BH373" s="107">
        <f t="shared" si="22"/>
        <v>0</v>
      </c>
      <c r="BI373" s="107">
        <f t="shared" si="23"/>
        <v>0</v>
      </c>
      <c r="BJ373" s="20" t="s">
        <v>85</v>
      </c>
      <c r="BK373" s="107">
        <f t="shared" si="24"/>
        <v>0</v>
      </c>
      <c r="BL373" s="20" t="s">
        <v>480</v>
      </c>
      <c r="BM373" s="20" t="s">
        <v>549</v>
      </c>
    </row>
    <row r="374" spans="2:65" s="1" customFormat="1" ht="31.5" customHeight="1">
      <c r="B374" s="36"/>
      <c r="C374" s="188" t="s">
        <v>550</v>
      </c>
      <c r="D374" s="188" t="s">
        <v>166</v>
      </c>
      <c r="E374" s="189" t="s">
        <v>551</v>
      </c>
      <c r="F374" s="266" t="s">
        <v>552</v>
      </c>
      <c r="G374" s="266"/>
      <c r="H374" s="266"/>
      <c r="I374" s="266"/>
      <c r="J374" s="190" t="s">
        <v>283</v>
      </c>
      <c r="K374" s="191">
        <v>10</v>
      </c>
      <c r="L374" s="267">
        <v>0</v>
      </c>
      <c r="M374" s="268"/>
      <c r="N374" s="269">
        <f t="shared" si="15"/>
        <v>0</v>
      </c>
      <c r="O374" s="255"/>
      <c r="P374" s="255"/>
      <c r="Q374" s="255"/>
      <c r="R374" s="38"/>
      <c r="T374" s="169" t="s">
        <v>22</v>
      </c>
      <c r="U374" s="45" t="s">
        <v>43</v>
      </c>
      <c r="V374" s="37"/>
      <c r="W374" s="170">
        <f t="shared" si="16"/>
        <v>0</v>
      </c>
      <c r="X374" s="170">
        <v>0</v>
      </c>
      <c r="Y374" s="170">
        <f t="shared" si="17"/>
        <v>0</v>
      </c>
      <c r="Z374" s="170">
        <v>0</v>
      </c>
      <c r="AA374" s="171">
        <f t="shared" si="18"/>
        <v>0</v>
      </c>
      <c r="AR374" s="20" t="s">
        <v>516</v>
      </c>
      <c r="AT374" s="20" t="s">
        <v>166</v>
      </c>
      <c r="AU374" s="20" t="s">
        <v>101</v>
      </c>
      <c r="AY374" s="20" t="s">
        <v>151</v>
      </c>
      <c r="BE374" s="107">
        <f t="shared" si="19"/>
        <v>0</v>
      </c>
      <c r="BF374" s="107">
        <f t="shared" si="20"/>
        <v>0</v>
      </c>
      <c r="BG374" s="107">
        <f t="shared" si="21"/>
        <v>0</v>
      </c>
      <c r="BH374" s="107">
        <f t="shared" si="22"/>
        <v>0</v>
      </c>
      <c r="BI374" s="107">
        <f t="shared" si="23"/>
        <v>0</v>
      </c>
      <c r="BJ374" s="20" t="s">
        <v>85</v>
      </c>
      <c r="BK374" s="107">
        <f t="shared" si="24"/>
        <v>0</v>
      </c>
      <c r="BL374" s="20" t="s">
        <v>480</v>
      </c>
      <c r="BM374" s="20" t="s">
        <v>553</v>
      </c>
    </row>
    <row r="375" spans="2:65" s="1" customFormat="1" ht="31.5" customHeight="1">
      <c r="B375" s="36"/>
      <c r="C375" s="188" t="s">
        <v>554</v>
      </c>
      <c r="D375" s="188" t="s">
        <v>166</v>
      </c>
      <c r="E375" s="189" t="s">
        <v>555</v>
      </c>
      <c r="F375" s="266" t="s">
        <v>556</v>
      </c>
      <c r="G375" s="266"/>
      <c r="H375" s="266"/>
      <c r="I375" s="266"/>
      <c r="J375" s="190" t="s">
        <v>283</v>
      </c>
      <c r="K375" s="191">
        <v>10</v>
      </c>
      <c r="L375" s="267">
        <v>0</v>
      </c>
      <c r="M375" s="268"/>
      <c r="N375" s="269">
        <f t="shared" si="15"/>
        <v>0</v>
      </c>
      <c r="O375" s="255"/>
      <c r="P375" s="255"/>
      <c r="Q375" s="255"/>
      <c r="R375" s="38"/>
      <c r="T375" s="169" t="s">
        <v>22</v>
      </c>
      <c r="U375" s="45" t="s">
        <v>43</v>
      </c>
      <c r="V375" s="37"/>
      <c r="W375" s="170">
        <f t="shared" si="16"/>
        <v>0</v>
      </c>
      <c r="X375" s="170">
        <v>0</v>
      </c>
      <c r="Y375" s="170">
        <f t="shared" si="17"/>
        <v>0</v>
      </c>
      <c r="Z375" s="170">
        <v>0</v>
      </c>
      <c r="AA375" s="171">
        <f t="shared" si="18"/>
        <v>0</v>
      </c>
      <c r="AR375" s="20" t="s">
        <v>516</v>
      </c>
      <c r="AT375" s="20" t="s">
        <v>166</v>
      </c>
      <c r="AU375" s="20" t="s">
        <v>101</v>
      </c>
      <c r="AY375" s="20" t="s">
        <v>151</v>
      </c>
      <c r="BE375" s="107">
        <f t="shared" si="19"/>
        <v>0</v>
      </c>
      <c r="BF375" s="107">
        <f t="shared" si="20"/>
        <v>0</v>
      </c>
      <c r="BG375" s="107">
        <f t="shared" si="21"/>
        <v>0</v>
      </c>
      <c r="BH375" s="107">
        <f t="shared" si="22"/>
        <v>0</v>
      </c>
      <c r="BI375" s="107">
        <f t="shared" si="23"/>
        <v>0</v>
      </c>
      <c r="BJ375" s="20" t="s">
        <v>85</v>
      </c>
      <c r="BK375" s="107">
        <f t="shared" si="24"/>
        <v>0</v>
      </c>
      <c r="BL375" s="20" t="s">
        <v>480</v>
      </c>
      <c r="BM375" s="20" t="s">
        <v>557</v>
      </c>
    </row>
    <row r="376" spans="2:65" s="1" customFormat="1" ht="22.5" customHeight="1">
      <c r="B376" s="36"/>
      <c r="C376" s="165" t="s">
        <v>558</v>
      </c>
      <c r="D376" s="165" t="s">
        <v>152</v>
      </c>
      <c r="E376" s="166" t="s">
        <v>559</v>
      </c>
      <c r="F376" s="252" t="s">
        <v>560</v>
      </c>
      <c r="G376" s="252"/>
      <c r="H376" s="252"/>
      <c r="I376" s="252"/>
      <c r="J376" s="167" t="s">
        <v>310</v>
      </c>
      <c r="K376" s="168">
        <v>1</v>
      </c>
      <c r="L376" s="253">
        <v>0</v>
      </c>
      <c r="M376" s="254"/>
      <c r="N376" s="255">
        <f t="shared" si="15"/>
        <v>0</v>
      </c>
      <c r="O376" s="255"/>
      <c r="P376" s="255"/>
      <c r="Q376" s="255"/>
      <c r="R376" s="38"/>
      <c r="T376" s="169" t="s">
        <v>22</v>
      </c>
      <c r="U376" s="45" t="s">
        <v>43</v>
      </c>
      <c r="V376" s="37"/>
      <c r="W376" s="170">
        <f t="shared" si="16"/>
        <v>0</v>
      </c>
      <c r="X376" s="170">
        <v>0</v>
      </c>
      <c r="Y376" s="170">
        <f t="shared" si="17"/>
        <v>0</v>
      </c>
      <c r="Z376" s="170">
        <v>0</v>
      </c>
      <c r="AA376" s="171">
        <f t="shared" si="18"/>
        <v>0</v>
      </c>
      <c r="AR376" s="20" t="s">
        <v>561</v>
      </c>
      <c r="AT376" s="20" t="s">
        <v>152</v>
      </c>
      <c r="AU376" s="20" t="s">
        <v>101</v>
      </c>
      <c r="AY376" s="20" t="s">
        <v>151</v>
      </c>
      <c r="BE376" s="107">
        <f t="shared" si="19"/>
        <v>0</v>
      </c>
      <c r="BF376" s="107">
        <f t="shared" si="20"/>
        <v>0</v>
      </c>
      <c r="BG376" s="107">
        <f t="shared" si="21"/>
        <v>0</v>
      </c>
      <c r="BH376" s="107">
        <f t="shared" si="22"/>
        <v>0</v>
      </c>
      <c r="BI376" s="107">
        <f t="shared" si="23"/>
        <v>0</v>
      </c>
      <c r="BJ376" s="20" t="s">
        <v>85</v>
      </c>
      <c r="BK376" s="107">
        <f t="shared" si="24"/>
        <v>0</v>
      </c>
      <c r="BL376" s="20" t="s">
        <v>561</v>
      </c>
      <c r="BM376" s="20" t="s">
        <v>562</v>
      </c>
    </row>
    <row r="377" spans="2:65" s="1" customFormat="1" ht="22.5" customHeight="1">
      <c r="B377" s="36"/>
      <c r="C377" s="165" t="s">
        <v>563</v>
      </c>
      <c r="D377" s="165" t="s">
        <v>152</v>
      </c>
      <c r="E377" s="166" t="s">
        <v>564</v>
      </c>
      <c r="F377" s="252" t="s">
        <v>565</v>
      </c>
      <c r="G377" s="252"/>
      <c r="H377" s="252"/>
      <c r="I377" s="252"/>
      <c r="J377" s="167" t="s">
        <v>566</v>
      </c>
      <c r="K377" s="168">
        <v>4</v>
      </c>
      <c r="L377" s="253">
        <v>0</v>
      </c>
      <c r="M377" s="254"/>
      <c r="N377" s="255">
        <f t="shared" si="15"/>
        <v>0</v>
      </c>
      <c r="O377" s="255"/>
      <c r="P377" s="255"/>
      <c r="Q377" s="255"/>
      <c r="R377" s="38"/>
      <c r="T377" s="169" t="s">
        <v>22</v>
      </c>
      <c r="U377" s="45" t="s">
        <v>43</v>
      </c>
      <c r="V377" s="37"/>
      <c r="W377" s="170">
        <f t="shared" si="16"/>
        <v>0</v>
      </c>
      <c r="X377" s="170">
        <v>0</v>
      </c>
      <c r="Y377" s="170">
        <f t="shared" si="17"/>
        <v>0</v>
      </c>
      <c r="Z377" s="170">
        <v>0</v>
      </c>
      <c r="AA377" s="171">
        <f t="shared" si="18"/>
        <v>0</v>
      </c>
      <c r="AR377" s="20" t="s">
        <v>567</v>
      </c>
      <c r="AT377" s="20" t="s">
        <v>152</v>
      </c>
      <c r="AU377" s="20" t="s">
        <v>101</v>
      </c>
      <c r="AY377" s="20" t="s">
        <v>151</v>
      </c>
      <c r="BE377" s="107">
        <f t="shared" si="19"/>
        <v>0</v>
      </c>
      <c r="BF377" s="107">
        <f t="shared" si="20"/>
        <v>0</v>
      </c>
      <c r="BG377" s="107">
        <f t="shared" si="21"/>
        <v>0</v>
      </c>
      <c r="BH377" s="107">
        <f t="shared" si="22"/>
        <v>0</v>
      </c>
      <c r="BI377" s="107">
        <f t="shared" si="23"/>
        <v>0</v>
      </c>
      <c r="BJ377" s="20" t="s">
        <v>85</v>
      </c>
      <c r="BK377" s="107">
        <f t="shared" si="24"/>
        <v>0</v>
      </c>
      <c r="BL377" s="20" t="s">
        <v>567</v>
      </c>
      <c r="BM377" s="20" t="s">
        <v>568</v>
      </c>
    </row>
    <row r="378" spans="2:65" s="1" customFormat="1" ht="22.5" customHeight="1">
      <c r="B378" s="36"/>
      <c r="C378" s="165" t="s">
        <v>569</v>
      </c>
      <c r="D378" s="165" t="s">
        <v>152</v>
      </c>
      <c r="E378" s="166" t="s">
        <v>570</v>
      </c>
      <c r="F378" s="252" t="s">
        <v>571</v>
      </c>
      <c r="G378" s="252"/>
      <c r="H378" s="252"/>
      <c r="I378" s="252"/>
      <c r="J378" s="167" t="s">
        <v>566</v>
      </c>
      <c r="K378" s="168">
        <v>8</v>
      </c>
      <c r="L378" s="253">
        <v>0</v>
      </c>
      <c r="M378" s="254"/>
      <c r="N378" s="255">
        <f t="shared" si="15"/>
        <v>0</v>
      </c>
      <c r="O378" s="255"/>
      <c r="P378" s="255"/>
      <c r="Q378" s="255"/>
      <c r="R378" s="38"/>
      <c r="T378" s="169" t="s">
        <v>22</v>
      </c>
      <c r="U378" s="45" t="s">
        <v>43</v>
      </c>
      <c r="V378" s="37"/>
      <c r="W378" s="170">
        <f t="shared" si="16"/>
        <v>0</v>
      </c>
      <c r="X378" s="170">
        <v>0</v>
      </c>
      <c r="Y378" s="170">
        <f t="shared" si="17"/>
        <v>0</v>
      </c>
      <c r="Z378" s="170">
        <v>0</v>
      </c>
      <c r="AA378" s="171">
        <f t="shared" si="18"/>
        <v>0</v>
      </c>
      <c r="AR378" s="20" t="s">
        <v>567</v>
      </c>
      <c r="AT378" s="20" t="s">
        <v>152</v>
      </c>
      <c r="AU378" s="20" t="s">
        <v>101</v>
      </c>
      <c r="AY378" s="20" t="s">
        <v>151</v>
      </c>
      <c r="BE378" s="107">
        <f t="shared" si="19"/>
        <v>0</v>
      </c>
      <c r="BF378" s="107">
        <f t="shared" si="20"/>
        <v>0</v>
      </c>
      <c r="BG378" s="107">
        <f t="shared" si="21"/>
        <v>0</v>
      </c>
      <c r="BH378" s="107">
        <f t="shared" si="22"/>
        <v>0</v>
      </c>
      <c r="BI378" s="107">
        <f t="shared" si="23"/>
        <v>0</v>
      </c>
      <c r="BJ378" s="20" t="s">
        <v>85</v>
      </c>
      <c r="BK378" s="107">
        <f t="shared" si="24"/>
        <v>0</v>
      </c>
      <c r="BL378" s="20" t="s">
        <v>567</v>
      </c>
      <c r="BM378" s="20" t="s">
        <v>572</v>
      </c>
    </row>
    <row r="379" spans="2:65" s="1" customFormat="1" ht="22.5" customHeight="1">
      <c r="B379" s="36"/>
      <c r="C379" s="165" t="s">
        <v>573</v>
      </c>
      <c r="D379" s="165" t="s">
        <v>152</v>
      </c>
      <c r="E379" s="166" t="s">
        <v>574</v>
      </c>
      <c r="F379" s="252" t="s">
        <v>575</v>
      </c>
      <c r="G379" s="252"/>
      <c r="H379" s="252"/>
      <c r="I379" s="252"/>
      <c r="J379" s="167" t="s">
        <v>566</v>
      </c>
      <c r="K379" s="168">
        <v>4</v>
      </c>
      <c r="L379" s="253">
        <v>0</v>
      </c>
      <c r="M379" s="254"/>
      <c r="N379" s="255">
        <f t="shared" si="15"/>
        <v>0</v>
      </c>
      <c r="O379" s="255"/>
      <c r="P379" s="255"/>
      <c r="Q379" s="255"/>
      <c r="R379" s="38"/>
      <c r="T379" s="169" t="s">
        <v>22</v>
      </c>
      <c r="U379" s="45" t="s">
        <v>43</v>
      </c>
      <c r="V379" s="37"/>
      <c r="W379" s="170">
        <f t="shared" si="16"/>
        <v>0</v>
      </c>
      <c r="X379" s="170">
        <v>0</v>
      </c>
      <c r="Y379" s="170">
        <f t="shared" si="17"/>
        <v>0</v>
      </c>
      <c r="Z379" s="170">
        <v>0</v>
      </c>
      <c r="AA379" s="171">
        <f t="shared" si="18"/>
        <v>0</v>
      </c>
      <c r="AR379" s="20" t="s">
        <v>567</v>
      </c>
      <c r="AT379" s="20" t="s">
        <v>152</v>
      </c>
      <c r="AU379" s="20" t="s">
        <v>101</v>
      </c>
      <c r="AY379" s="20" t="s">
        <v>151</v>
      </c>
      <c r="BE379" s="107">
        <f t="shared" si="19"/>
        <v>0</v>
      </c>
      <c r="BF379" s="107">
        <f t="shared" si="20"/>
        <v>0</v>
      </c>
      <c r="BG379" s="107">
        <f t="shared" si="21"/>
        <v>0</v>
      </c>
      <c r="BH379" s="107">
        <f t="shared" si="22"/>
        <v>0</v>
      </c>
      <c r="BI379" s="107">
        <f t="shared" si="23"/>
        <v>0</v>
      </c>
      <c r="BJ379" s="20" t="s">
        <v>85</v>
      </c>
      <c r="BK379" s="107">
        <f t="shared" si="24"/>
        <v>0</v>
      </c>
      <c r="BL379" s="20" t="s">
        <v>567</v>
      </c>
      <c r="BM379" s="20" t="s">
        <v>576</v>
      </c>
    </row>
    <row r="380" spans="2:65" s="1" customFormat="1" ht="31.5" customHeight="1">
      <c r="B380" s="36"/>
      <c r="C380" s="165" t="s">
        <v>577</v>
      </c>
      <c r="D380" s="165" t="s">
        <v>152</v>
      </c>
      <c r="E380" s="166" t="s">
        <v>578</v>
      </c>
      <c r="F380" s="252" t="s">
        <v>579</v>
      </c>
      <c r="G380" s="252"/>
      <c r="H380" s="252"/>
      <c r="I380" s="252"/>
      <c r="J380" s="167" t="s">
        <v>566</v>
      </c>
      <c r="K380" s="168">
        <v>16</v>
      </c>
      <c r="L380" s="253">
        <v>0</v>
      </c>
      <c r="M380" s="254"/>
      <c r="N380" s="255">
        <f t="shared" si="15"/>
        <v>0</v>
      </c>
      <c r="O380" s="255"/>
      <c r="P380" s="255"/>
      <c r="Q380" s="255"/>
      <c r="R380" s="38"/>
      <c r="T380" s="169" t="s">
        <v>22</v>
      </c>
      <c r="U380" s="45" t="s">
        <v>43</v>
      </c>
      <c r="V380" s="37"/>
      <c r="W380" s="170">
        <f t="shared" si="16"/>
        <v>0</v>
      </c>
      <c r="X380" s="170">
        <v>0</v>
      </c>
      <c r="Y380" s="170">
        <f t="shared" si="17"/>
        <v>0</v>
      </c>
      <c r="Z380" s="170">
        <v>0</v>
      </c>
      <c r="AA380" s="171">
        <f t="shared" si="18"/>
        <v>0</v>
      </c>
      <c r="AR380" s="20" t="s">
        <v>567</v>
      </c>
      <c r="AT380" s="20" t="s">
        <v>152</v>
      </c>
      <c r="AU380" s="20" t="s">
        <v>101</v>
      </c>
      <c r="AY380" s="20" t="s">
        <v>151</v>
      </c>
      <c r="BE380" s="107">
        <f t="shared" si="19"/>
        <v>0</v>
      </c>
      <c r="BF380" s="107">
        <f t="shared" si="20"/>
        <v>0</v>
      </c>
      <c r="BG380" s="107">
        <f t="shared" si="21"/>
        <v>0</v>
      </c>
      <c r="BH380" s="107">
        <f t="shared" si="22"/>
        <v>0</v>
      </c>
      <c r="BI380" s="107">
        <f t="shared" si="23"/>
        <v>0</v>
      </c>
      <c r="BJ380" s="20" t="s">
        <v>85</v>
      </c>
      <c r="BK380" s="107">
        <f t="shared" si="24"/>
        <v>0</v>
      </c>
      <c r="BL380" s="20" t="s">
        <v>567</v>
      </c>
      <c r="BM380" s="20" t="s">
        <v>580</v>
      </c>
    </row>
    <row r="381" spans="2:65" s="1" customFormat="1" ht="22.5" customHeight="1">
      <c r="B381" s="36"/>
      <c r="C381" s="165" t="s">
        <v>581</v>
      </c>
      <c r="D381" s="165" t="s">
        <v>152</v>
      </c>
      <c r="E381" s="166" t="s">
        <v>582</v>
      </c>
      <c r="F381" s="252" t="s">
        <v>583</v>
      </c>
      <c r="G381" s="252"/>
      <c r="H381" s="252"/>
      <c r="I381" s="252"/>
      <c r="J381" s="167" t="s">
        <v>387</v>
      </c>
      <c r="K381" s="200">
        <v>0</v>
      </c>
      <c r="L381" s="253">
        <v>0</v>
      </c>
      <c r="M381" s="254"/>
      <c r="N381" s="255">
        <f t="shared" si="15"/>
        <v>0</v>
      </c>
      <c r="O381" s="255"/>
      <c r="P381" s="255"/>
      <c r="Q381" s="255"/>
      <c r="R381" s="38"/>
      <c r="T381" s="169" t="s">
        <v>22</v>
      </c>
      <c r="U381" s="45" t="s">
        <v>43</v>
      </c>
      <c r="V381" s="37"/>
      <c r="W381" s="170">
        <f t="shared" si="16"/>
        <v>0</v>
      </c>
      <c r="X381" s="170">
        <v>0</v>
      </c>
      <c r="Y381" s="170">
        <f t="shared" si="17"/>
        <v>0</v>
      </c>
      <c r="Z381" s="170">
        <v>0</v>
      </c>
      <c r="AA381" s="171">
        <f t="shared" si="18"/>
        <v>0</v>
      </c>
      <c r="AR381" s="20" t="s">
        <v>511</v>
      </c>
      <c r="AT381" s="20" t="s">
        <v>152</v>
      </c>
      <c r="AU381" s="20" t="s">
        <v>101</v>
      </c>
      <c r="AY381" s="20" t="s">
        <v>151</v>
      </c>
      <c r="BE381" s="107">
        <f t="shared" si="19"/>
        <v>0</v>
      </c>
      <c r="BF381" s="107">
        <f t="shared" si="20"/>
        <v>0</v>
      </c>
      <c r="BG381" s="107">
        <f t="shared" si="21"/>
        <v>0</v>
      </c>
      <c r="BH381" s="107">
        <f t="shared" si="22"/>
        <v>0</v>
      </c>
      <c r="BI381" s="107">
        <f t="shared" si="23"/>
        <v>0</v>
      </c>
      <c r="BJ381" s="20" t="s">
        <v>85</v>
      </c>
      <c r="BK381" s="107">
        <f t="shared" si="24"/>
        <v>0</v>
      </c>
      <c r="BL381" s="20" t="s">
        <v>511</v>
      </c>
      <c r="BM381" s="20" t="s">
        <v>584</v>
      </c>
    </row>
    <row r="382" spans="2:65" s="9" customFormat="1" ht="37.35" customHeight="1">
      <c r="B382" s="154"/>
      <c r="C382" s="155"/>
      <c r="D382" s="156" t="s">
        <v>127</v>
      </c>
      <c r="E382" s="156"/>
      <c r="F382" s="156"/>
      <c r="G382" s="156"/>
      <c r="H382" s="156"/>
      <c r="I382" s="156"/>
      <c r="J382" s="156"/>
      <c r="K382" s="156"/>
      <c r="L382" s="156"/>
      <c r="M382" s="156"/>
      <c r="N382" s="264">
        <f>BK382</f>
        <v>0</v>
      </c>
      <c r="O382" s="265"/>
      <c r="P382" s="265"/>
      <c r="Q382" s="265"/>
      <c r="R382" s="157"/>
      <c r="T382" s="158"/>
      <c r="U382" s="155"/>
      <c r="V382" s="155"/>
      <c r="W382" s="159">
        <f>W383</f>
        <v>0</v>
      </c>
      <c r="X382" s="155"/>
      <c r="Y382" s="159">
        <f>Y383</f>
        <v>0</v>
      </c>
      <c r="Z382" s="155"/>
      <c r="AA382" s="160">
        <f>AA383</f>
        <v>0</v>
      </c>
      <c r="AR382" s="161" t="s">
        <v>174</v>
      </c>
      <c r="AT382" s="162" t="s">
        <v>77</v>
      </c>
      <c r="AU382" s="162" t="s">
        <v>78</v>
      </c>
      <c r="AY382" s="161" t="s">
        <v>151</v>
      </c>
      <c r="BK382" s="163">
        <f>BK383</f>
        <v>0</v>
      </c>
    </row>
    <row r="383" spans="2:65" s="1" customFormat="1" ht="22.5" customHeight="1">
      <c r="B383" s="36"/>
      <c r="C383" s="165" t="s">
        <v>585</v>
      </c>
      <c r="D383" s="165" t="s">
        <v>152</v>
      </c>
      <c r="E383" s="166" t="s">
        <v>586</v>
      </c>
      <c r="F383" s="252" t="s">
        <v>129</v>
      </c>
      <c r="G383" s="252"/>
      <c r="H383" s="252"/>
      <c r="I383" s="252"/>
      <c r="J383" s="167" t="s">
        <v>310</v>
      </c>
      <c r="K383" s="168">
        <v>1</v>
      </c>
      <c r="L383" s="253">
        <v>0</v>
      </c>
      <c r="M383" s="254"/>
      <c r="N383" s="255">
        <f>ROUND(L383*K383,2)</f>
        <v>0</v>
      </c>
      <c r="O383" s="255"/>
      <c r="P383" s="255"/>
      <c r="Q383" s="255"/>
      <c r="R383" s="38"/>
      <c r="T383" s="169" t="s">
        <v>22</v>
      </c>
      <c r="U383" s="45" t="s">
        <v>43</v>
      </c>
      <c r="V383" s="37"/>
      <c r="W383" s="170">
        <f>V383*K383</f>
        <v>0</v>
      </c>
      <c r="X383" s="170">
        <v>0</v>
      </c>
      <c r="Y383" s="170">
        <f>X383*K383</f>
        <v>0</v>
      </c>
      <c r="Z383" s="170">
        <v>0</v>
      </c>
      <c r="AA383" s="171">
        <f>Z383*K383</f>
        <v>0</v>
      </c>
      <c r="AR383" s="20" t="s">
        <v>587</v>
      </c>
      <c r="AT383" s="20" t="s">
        <v>152</v>
      </c>
      <c r="AU383" s="20" t="s">
        <v>85</v>
      </c>
      <c r="AY383" s="20" t="s">
        <v>151</v>
      </c>
      <c r="BE383" s="107">
        <f>IF(U383="základní",N383,0)</f>
        <v>0</v>
      </c>
      <c r="BF383" s="107">
        <f>IF(U383="snížená",N383,0)</f>
        <v>0</v>
      </c>
      <c r="BG383" s="107">
        <f>IF(U383="zákl. přenesená",N383,0)</f>
        <v>0</v>
      </c>
      <c r="BH383" s="107">
        <f>IF(U383="sníž. přenesená",N383,0)</f>
        <v>0</v>
      </c>
      <c r="BI383" s="107">
        <f>IF(U383="nulová",N383,0)</f>
        <v>0</v>
      </c>
      <c r="BJ383" s="20" t="s">
        <v>85</v>
      </c>
      <c r="BK383" s="107">
        <f>ROUND(L383*K383,2)</f>
        <v>0</v>
      </c>
      <c r="BL383" s="20" t="s">
        <v>587</v>
      </c>
      <c r="BM383" s="20" t="s">
        <v>588</v>
      </c>
    </row>
    <row r="384" spans="2:65" s="1" customFormat="1" ht="49.95" customHeight="1">
      <c r="B384" s="36"/>
      <c r="C384" s="37"/>
      <c r="D384" s="156" t="s">
        <v>589</v>
      </c>
      <c r="E384" s="37"/>
      <c r="F384" s="37"/>
      <c r="G384" s="37"/>
      <c r="H384" s="37"/>
      <c r="I384" s="37"/>
      <c r="J384" s="37"/>
      <c r="K384" s="37"/>
      <c r="L384" s="37"/>
      <c r="M384" s="37"/>
      <c r="N384" s="249">
        <f>BK384</f>
        <v>0</v>
      </c>
      <c r="O384" s="250"/>
      <c r="P384" s="250"/>
      <c r="Q384" s="250"/>
      <c r="R384" s="38"/>
      <c r="T384" s="145"/>
      <c r="U384" s="57"/>
      <c r="V384" s="57"/>
      <c r="W384" s="57"/>
      <c r="X384" s="57"/>
      <c r="Y384" s="57"/>
      <c r="Z384" s="57"/>
      <c r="AA384" s="59"/>
      <c r="AT384" s="20" t="s">
        <v>77</v>
      </c>
      <c r="AU384" s="20" t="s">
        <v>78</v>
      </c>
      <c r="AY384" s="20" t="s">
        <v>590</v>
      </c>
      <c r="BK384" s="107">
        <v>0</v>
      </c>
    </row>
    <row r="385" spans="2:18" s="1" customFormat="1" ht="6.9" customHeight="1">
      <c r="B385" s="60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2"/>
    </row>
  </sheetData>
  <sheetProtection password="CC35" sheet="1" objects="1" scenarios="1" formatCells="0" formatColumns="0" formatRows="0" sort="0" autoFilter="0"/>
  <mergeCells count="510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6:Q106"/>
    <mergeCell ref="D107:H107"/>
    <mergeCell ref="N107:Q107"/>
    <mergeCell ref="D108:H108"/>
    <mergeCell ref="N108:Q108"/>
    <mergeCell ref="D109:H109"/>
    <mergeCell ref="N109:Q109"/>
    <mergeCell ref="D110:H110"/>
    <mergeCell ref="N110:Q110"/>
    <mergeCell ref="D111:H111"/>
    <mergeCell ref="N111:Q111"/>
    <mergeCell ref="N112:Q112"/>
    <mergeCell ref="L114:Q114"/>
    <mergeCell ref="C120:Q120"/>
    <mergeCell ref="F122:P122"/>
    <mergeCell ref="F123:P123"/>
    <mergeCell ref="M125:P125"/>
    <mergeCell ref="M127:Q127"/>
    <mergeCell ref="M128:Q128"/>
    <mergeCell ref="F130:I130"/>
    <mergeCell ref="L130:M130"/>
    <mergeCell ref="N130:Q130"/>
    <mergeCell ref="F134:I134"/>
    <mergeCell ref="L134:M134"/>
    <mergeCell ref="N134:Q134"/>
    <mergeCell ref="F135:I135"/>
    <mergeCell ref="L135:M135"/>
    <mergeCell ref="N135:Q135"/>
    <mergeCell ref="F136:I136"/>
    <mergeCell ref="F137:I137"/>
    <mergeCell ref="F138:I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F146:I146"/>
    <mergeCell ref="F147:I147"/>
    <mergeCell ref="F148:I148"/>
    <mergeCell ref="F149:I149"/>
    <mergeCell ref="F150:I150"/>
    <mergeCell ref="F151:I151"/>
    <mergeCell ref="F152:I152"/>
    <mergeCell ref="F153:I153"/>
    <mergeCell ref="F154:I154"/>
    <mergeCell ref="F155:I155"/>
    <mergeCell ref="F156:I156"/>
    <mergeCell ref="F157:I157"/>
    <mergeCell ref="F158:I158"/>
    <mergeCell ref="F159:I159"/>
    <mergeCell ref="F160:I160"/>
    <mergeCell ref="L160:M160"/>
    <mergeCell ref="N160:Q160"/>
    <mergeCell ref="F161:I161"/>
    <mergeCell ref="L161:M161"/>
    <mergeCell ref="N161:Q161"/>
    <mergeCell ref="F162:I162"/>
    <mergeCell ref="F163:I163"/>
    <mergeCell ref="F164:I164"/>
    <mergeCell ref="F165:I165"/>
    <mergeCell ref="F166:I166"/>
    <mergeCell ref="F167:I167"/>
    <mergeCell ref="F168:I168"/>
    <mergeCell ref="F169:I169"/>
    <mergeCell ref="F170:I170"/>
    <mergeCell ref="F171:I171"/>
    <mergeCell ref="L171:M171"/>
    <mergeCell ref="N171:Q171"/>
    <mergeCell ref="F172:I172"/>
    <mergeCell ref="L172:M172"/>
    <mergeCell ref="N172:Q172"/>
    <mergeCell ref="F173:I173"/>
    <mergeCell ref="F174:I174"/>
    <mergeCell ref="F175:I175"/>
    <mergeCell ref="F176:I176"/>
    <mergeCell ref="F177:I177"/>
    <mergeCell ref="F178:I178"/>
    <mergeCell ref="F179:I179"/>
    <mergeCell ref="F180:I180"/>
    <mergeCell ref="F181:I181"/>
    <mergeCell ref="F182:I182"/>
    <mergeCell ref="F183:I183"/>
    <mergeCell ref="F184:I184"/>
    <mergeCell ref="L184:M184"/>
    <mergeCell ref="N184:Q184"/>
    <mergeCell ref="F185:I185"/>
    <mergeCell ref="L185:M185"/>
    <mergeCell ref="N185:Q185"/>
    <mergeCell ref="F186:I186"/>
    <mergeCell ref="F187:I187"/>
    <mergeCell ref="F188:I188"/>
    <mergeCell ref="F189:I189"/>
    <mergeCell ref="F190:I190"/>
    <mergeCell ref="F191:I191"/>
    <mergeCell ref="L191:M191"/>
    <mergeCell ref="N191:Q191"/>
    <mergeCell ref="F192:I192"/>
    <mergeCell ref="L192:M192"/>
    <mergeCell ref="N192:Q192"/>
    <mergeCell ref="F193:I193"/>
    <mergeCell ref="F194:I194"/>
    <mergeCell ref="F195:I195"/>
    <mergeCell ref="F196:I196"/>
    <mergeCell ref="F197:I197"/>
    <mergeCell ref="F198:I198"/>
    <mergeCell ref="L198:M198"/>
    <mergeCell ref="N198:Q198"/>
    <mergeCell ref="F199:I199"/>
    <mergeCell ref="L199:M199"/>
    <mergeCell ref="N199:Q199"/>
    <mergeCell ref="F200:I200"/>
    <mergeCell ref="F201:I201"/>
    <mergeCell ref="F202:I202"/>
    <mergeCell ref="F203:I203"/>
    <mergeCell ref="F204:I204"/>
    <mergeCell ref="F205:I205"/>
    <mergeCell ref="F206:I206"/>
    <mergeCell ref="L206:M206"/>
    <mergeCell ref="N206:Q206"/>
    <mergeCell ref="F207:I207"/>
    <mergeCell ref="F208:I208"/>
    <mergeCell ref="F209:I209"/>
    <mergeCell ref="F210:I210"/>
    <mergeCell ref="L210:M210"/>
    <mergeCell ref="N210:Q210"/>
    <mergeCell ref="F211:I211"/>
    <mergeCell ref="F212:I212"/>
    <mergeCell ref="F213:I213"/>
    <mergeCell ref="F214:I214"/>
    <mergeCell ref="L214:M214"/>
    <mergeCell ref="N214:Q214"/>
    <mergeCell ref="F215:I215"/>
    <mergeCell ref="F216:I216"/>
    <mergeCell ref="F217:I217"/>
    <mergeCell ref="L217:M217"/>
    <mergeCell ref="N217:Q217"/>
    <mergeCell ref="F218:I218"/>
    <mergeCell ref="F219:I219"/>
    <mergeCell ref="F220:I220"/>
    <mergeCell ref="F221:I221"/>
    <mergeCell ref="F222:I222"/>
    <mergeCell ref="L222:M222"/>
    <mergeCell ref="N222:Q222"/>
    <mergeCell ref="F223:I223"/>
    <mergeCell ref="F224:I224"/>
    <mergeCell ref="F225:I225"/>
    <mergeCell ref="F226:I226"/>
    <mergeCell ref="L226:M226"/>
    <mergeCell ref="N226:Q226"/>
    <mergeCell ref="F228:I228"/>
    <mergeCell ref="L228:M228"/>
    <mergeCell ref="N228:Q228"/>
    <mergeCell ref="F229:I229"/>
    <mergeCell ref="F230:I230"/>
    <mergeCell ref="F231:I231"/>
    <mergeCell ref="F232:I232"/>
    <mergeCell ref="F233:I233"/>
    <mergeCell ref="L233:M233"/>
    <mergeCell ref="N233:Q233"/>
    <mergeCell ref="F234:I234"/>
    <mergeCell ref="F235:I235"/>
    <mergeCell ref="F236:I236"/>
    <mergeCell ref="L236:M236"/>
    <mergeCell ref="N236:Q236"/>
    <mergeCell ref="F237:I237"/>
    <mergeCell ref="L237:M237"/>
    <mergeCell ref="N237:Q237"/>
    <mergeCell ref="F238:I238"/>
    <mergeCell ref="F239:I239"/>
    <mergeCell ref="F240:I240"/>
    <mergeCell ref="F241:I241"/>
    <mergeCell ref="F242:I242"/>
    <mergeCell ref="F243:I243"/>
    <mergeCell ref="L243:M243"/>
    <mergeCell ref="N243:Q243"/>
    <mergeCell ref="F245:I245"/>
    <mergeCell ref="L245:M245"/>
    <mergeCell ref="N245:Q245"/>
    <mergeCell ref="F247:I247"/>
    <mergeCell ref="L247:M247"/>
    <mergeCell ref="N247:Q247"/>
    <mergeCell ref="F248:I248"/>
    <mergeCell ref="L248:M248"/>
    <mergeCell ref="N248:Q248"/>
    <mergeCell ref="F250:I250"/>
    <mergeCell ref="L250:M250"/>
    <mergeCell ref="N250:Q250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55:I255"/>
    <mergeCell ref="L255:M255"/>
    <mergeCell ref="N255:Q255"/>
    <mergeCell ref="F258:I258"/>
    <mergeCell ref="L258:M258"/>
    <mergeCell ref="N258:Q258"/>
    <mergeCell ref="F259:I259"/>
    <mergeCell ref="F260:I260"/>
    <mergeCell ref="F261:I261"/>
    <mergeCell ref="F262:I262"/>
    <mergeCell ref="F263:I263"/>
    <mergeCell ref="F264:I264"/>
    <mergeCell ref="F265:I265"/>
    <mergeCell ref="F266:I266"/>
    <mergeCell ref="F267:I267"/>
    <mergeCell ref="F268:I268"/>
    <mergeCell ref="F269:I269"/>
    <mergeCell ref="F270:I270"/>
    <mergeCell ref="F271:I271"/>
    <mergeCell ref="F272:I272"/>
    <mergeCell ref="L272:M272"/>
    <mergeCell ref="N272:Q272"/>
    <mergeCell ref="F273:I273"/>
    <mergeCell ref="F274:I274"/>
    <mergeCell ref="F275:I275"/>
    <mergeCell ref="L275:M275"/>
    <mergeCell ref="N275:Q275"/>
    <mergeCell ref="F276:I276"/>
    <mergeCell ref="F277:I277"/>
    <mergeCell ref="F278:I278"/>
    <mergeCell ref="L278:M278"/>
    <mergeCell ref="N278:Q278"/>
    <mergeCell ref="F279:I279"/>
    <mergeCell ref="F280:I280"/>
    <mergeCell ref="F281:I281"/>
    <mergeCell ref="F282:I282"/>
    <mergeCell ref="F283:I283"/>
    <mergeCell ref="F284:I284"/>
    <mergeCell ref="F285:I285"/>
    <mergeCell ref="F286:I286"/>
    <mergeCell ref="F287:I287"/>
    <mergeCell ref="F288:I288"/>
    <mergeCell ref="F289:I289"/>
    <mergeCell ref="F290:I290"/>
    <mergeCell ref="L290:M290"/>
    <mergeCell ref="N290:Q290"/>
    <mergeCell ref="F291:I291"/>
    <mergeCell ref="F292:I292"/>
    <mergeCell ref="F293:I293"/>
    <mergeCell ref="L293:M293"/>
    <mergeCell ref="N293:Q293"/>
    <mergeCell ref="F294:I294"/>
    <mergeCell ref="F295:I295"/>
    <mergeCell ref="F296:I296"/>
    <mergeCell ref="L296:M296"/>
    <mergeCell ref="N296:Q296"/>
    <mergeCell ref="F298:I298"/>
    <mergeCell ref="L298:M298"/>
    <mergeCell ref="N298:Q298"/>
    <mergeCell ref="F299:I299"/>
    <mergeCell ref="F300:I300"/>
    <mergeCell ref="F301:I301"/>
    <mergeCell ref="L301:M301"/>
    <mergeCell ref="N301:Q301"/>
    <mergeCell ref="F302:I302"/>
    <mergeCell ref="F303:I303"/>
    <mergeCell ref="F304:I304"/>
    <mergeCell ref="F305:I305"/>
    <mergeCell ref="F306:I306"/>
    <mergeCell ref="F307:I307"/>
    <mergeCell ref="L307:M307"/>
    <mergeCell ref="N307:Q307"/>
    <mergeCell ref="F308:I308"/>
    <mergeCell ref="F309:I309"/>
    <mergeCell ref="F310:I310"/>
    <mergeCell ref="F311:I311"/>
    <mergeCell ref="L311:M311"/>
    <mergeCell ref="N311:Q311"/>
    <mergeCell ref="F312:I312"/>
    <mergeCell ref="L312:M312"/>
    <mergeCell ref="N312:Q312"/>
    <mergeCell ref="F313:I313"/>
    <mergeCell ref="F314:I314"/>
    <mergeCell ref="F315:I315"/>
    <mergeCell ref="F316:I316"/>
    <mergeCell ref="L316:M316"/>
    <mergeCell ref="N316:Q316"/>
    <mergeCell ref="F317:I317"/>
    <mergeCell ref="L317:M317"/>
    <mergeCell ref="N317:Q317"/>
    <mergeCell ref="F319:I319"/>
    <mergeCell ref="L319:M319"/>
    <mergeCell ref="N319:Q319"/>
    <mergeCell ref="F320:I320"/>
    <mergeCell ref="F321:I321"/>
    <mergeCell ref="F322:I322"/>
    <mergeCell ref="F323:I323"/>
    <mergeCell ref="F324:I324"/>
    <mergeCell ref="F325:I325"/>
    <mergeCell ref="L325:M325"/>
    <mergeCell ref="N325:Q325"/>
    <mergeCell ref="F326:I326"/>
    <mergeCell ref="L326:M326"/>
    <mergeCell ref="N326:Q326"/>
    <mergeCell ref="F327:I327"/>
    <mergeCell ref="F328:I328"/>
    <mergeCell ref="F329:I329"/>
    <mergeCell ref="F330:I330"/>
    <mergeCell ref="F331:I331"/>
    <mergeCell ref="F332:I332"/>
    <mergeCell ref="L332:M332"/>
    <mergeCell ref="N332:Q332"/>
    <mergeCell ref="F333:I333"/>
    <mergeCell ref="L333:M333"/>
    <mergeCell ref="N333:Q333"/>
    <mergeCell ref="F335:I335"/>
    <mergeCell ref="L335:M335"/>
    <mergeCell ref="N335:Q335"/>
    <mergeCell ref="F336:I336"/>
    <mergeCell ref="F337:I337"/>
    <mergeCell ref="F338:I338"/>
    <mergeCell ref="L338:M338"/>
    <mergeCell ref="N338:Q338"/>
    <mergeCell ref="F339:I339"/>
    <mergeCell ref="F340:I340"/>
    <mergeCell ref="F341:I341"/>
    <mergeCell ref="L341:M341"/>
    <mergeCell ref="N341:Q341"/>
    <mergeCell ref="F342:I342"/>
    <mergeCell ref="F343:I343"/>
    <mergeCell ref="F344:I344"/>
    <mergeCell ref="L344:M344"/>
    <mergeCell ref="N344:Q344"/>
    <mergeCell ref="F345:I345"/>
    <mergeCell ref="F346:I346"/>
    <mergeCell ref="F347:I347"/>
    <mergeCell ref="L347:M347"/>
    <mergeCell ref="N347:Q347"/>
    <mergeCell ref="F349:I349"/>
    <mergeCell ref="L349:M349"/>
    <mergeCell ref="N349:Q349"/>
    <mergeCell ref="F350:I350"/>
    <mergeCell ref="F351:I351"/>
    <mergeCell ref="F352:I352"/>
    <mergeCell ref="L352:M352"/>
    <mergeCell ref="N352:Q352"/>
    <mergeCell ref="F353:I353"/>
    <mergeCell ref="F354:I354"/>
    <mergeCell ref="F355:I355"/>
    <mergeCell ref="L355:M355"/>
    <mergeCell ref="N355:Q355"/>
    <mergeCell ref="F358:I358"/>
    <mergeCell ref="L358:M358"/>
    <mergeCell ref="N358:Q358"/>
    <mergeCell ref="F359:I359"/>
    <mergeCell ref="L359:M359"/>
    <mergeCell ref="N359:Q359"/>
    <mergeCell ref="F360:I360"/>
    <mergeCell ref="L360:M360"/>
    <mergeCell ref="N360:Q360"/>
    <mergeCell ref="F361:I361"/>
    <mergeCell ref="L361:M361"/>
    <mergeCell ref="N361:Q361"/>
    <mergeCell ref="F362:I362"/>
    <mergeCell ref="L362:M362"/>
    <mergeCell ref="N362:Q362"/>
    <mergeCell ref="F363:I363"/>
    <mergeCell ref="L363:M363"/>
    <mergeCell ref="N363:Q363"/>
    <mergeCell ref="F364:I364"/>
    <mergeCell ref="L364:M364"/>
    <mergeCell ref="N364:Q364"/>
    <mergeCell ref="F365:I365"/>
    <mergeCell ref="L365:M365"/>
    <mergeCell ref="N365:Q365"/>
    <mergeCell ref="F366:I366"/>
    <mergeCell ref="L366:M366"/>
    <mergeCell ref="N366:Q366"/>
    <mergeCell ref="F367:I367"/>
    <mergeCell ref="L367:M367"/>
    <mergeCell ref="N367:Q367"/>
    <mergeCell ref="F368:I368"/>
    <mergeCell ref="L368:M368"/>
    <mergeCell ref="N368:Q368"/>
    <mergeCell ref="F369:I369"/>
    <mergeCell ref="L369:M369"/>
    <mergeCell ref="N369:Q369"/>
    <mergeCell ref="F370:I370"/>
    <mergeCell ref="L370:M370"/>
    <mergeCell ref="N370:Q370"/>
    <mergeCell ref="F371:I371"/>
    <mergeCell ref="L371:M371"/>
    <mergeCell ref="N371:Q371"/>
    <mergeCell ref="F372:I372"/>
    <mergeCell ref="L372:M372"/>
    <mergeCell ref="N372:Q372"/>
    <mergeCell ref="F373:I373"/>
    <mergeCell ref="L373:M373"/>
    <mergeCell ref="N373:Q373"/>
    <mergeCell ref="F374:I374"/>
    <mergeCell ref="L374:M374"/>
    <mergeCell ref="N374:Q374"/>
    <mergeCell ref="F375:I375"/>
    <mergeCell ref="L375:M375"/>
    <mergeCell ref="N375:Q375"/>
    <mergeCell ref="L379:M379"/>
    <mergeCell ref="N379:Q379"/>
    <mergeCell ref="F380:I380"/>
    <mergeCell ref="L380:M380"/>
    <mergeCell ref="N380:Q380"/>
    <mergeCell ref="F381:I381"/>
    <mergeCell ref="L381:M381"/>
    <mergeCell ref="N381:Q381"/>
    <mergeCell ref="F376:I376"/>
    <mergeCell ref="L376:M376"/>
    <mergeCell ref="N376:Q376"/>
    <mergeCell ref="F377:I377"/>
    <mergeCell ref="L377:M377"/>
    <mergeCell ref="N377:Q377"/>
    <mergeCell ref="F378:I378"/>
    <mergeCell ref="L378:M378"/>
    <mergeCell ref="N378:Q378"/>
    <mergeCell ref="N384:Q384"/>
    <mergeCell ref="H1:K1"/>
    <mergeCell ref="S2:AC2"/>
    <mergeCell ref="F383:I383"/>
    <mergeCell ref="L383:M383"/>
    <mergeCell ref="N383:Q383"/>
    <mergeCell ref="N131:Q131"/>
    <mergeCell ref="N132:Q132"/>
    <mergeCell ref="N133:Q133"/>
    <mergeCell ref="N227:Q227"/>
    <mergeCell ref="N244:Q244"/>
    <mergeCell ref="N246:Q246"/>
    <mergeCell ref="N249:Q249"/>
    <mergeCell ref="N254:Q254"/>
    <mergeCell ref="N256:Q256"/>
    <mergeCell ref="N257:Q257"/>
    <mergeCell ref="N297:Q297"/>
    <mergeCell ref="N318:Q318"/>
    <mergeCell ref="N334:Q334"/>
    <mergeCell ref="N348:Q348"/>
    <mergeCell ref="N356:Q356"/>
    <mergeCell ref="N357:Q357"/>
    <mergeCell ref="N382:Q382"/>
    <mergeCell ref="F379:I379"/>
  </mergeCells>
  <hyperlinks>
    <hyperlink ref="F1:G1" location="C2" display="1) Krycí list rozpočtu"/>
    <hyperlink ref="H1:K1" location="C86" display="2) Rekapitulace rozpočtu"/>
    <hyperlink ref="L1" location="C13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Opláštění skladu C2 ...</vt:lpstr>
      <vt:lpstr>'01 - Opláštění skladu C2 ...'!Názvy_tisku</vt:lpstr>
      <vt:lpstr>'Rekapitulace stavby'!Názvy_tisku</vt:lpstr>
      <vt:lpstr>'01 - Opláštění skladu C2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Pavlik\pavel</dc:creator>
  <cp:lastModifiedBy>Soukup Jiří</cp:lastModifiedBy>
  <dcterms:created xsi:type="dcterms:W3CDTF">2017-04-06T19:55:07Z</dcterms:created>
  <dcterms:modified xsi:type="dcterms:W3CDTF">2017-08-31T13:36:20Z</dcterms:modified>
</cp:coreProperties>
</file>