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D1 - Zpevněné plochy" sheetId="2" r:id="rId2"/>
    <sheet name="Kan - Kanalizace" sheetId="3" r:id="rId3"/>
    <sheet name="Vod - Vodovod" sheetId="4" r:id="rId4"/>
    <sheet name="VRN - Vedlejší rozpočtové..." sheetId="5" r:id="rId5"/>
    <sheet name="Pokyny pro vyplnění" sheetId="6" r:id="rId6"/>
  </sheets>
  <definedNames>
    <definedName name="_xlnm._FilterDatabase" localSheetId="1" hidden="1">'D1 - Zpevněné plochy'!$C$87:$K$87</definedName>
    <definedName name="_xlnm._FilterDatabase" localSheetId="2" hidden="1">'Kan - Kanalizace'!$C$81:$K$81</definedName>
    <definedName name="_xlnm._FilterDatabase" localSheetId="3" hidden="1">'Vod - Vodovod'!$C$83:$K$83</definedName>
    <definedName name="_xlnm._FilterDatabase" localSheetId="4" hidden="1">'VRN - Vedlejší rozpočtové...'!$C$76:$K$76</definedName>
    <definedName name="_xlnm.Print_Titles" localSheetId="1">'D1 - Zpevněné plochy'!$87:$87</definedName>
    <definedName name="_xlnm.Print_Titles" localSheetId="2">'Kan - Kanalizace'!$81:$81</definedName>
    <definedName name="_xlnm.Print_Titles" localSheetId="0">'Rekapitulace stavby'!$49:$49</definedName>
    <definedName name="_xlnm.Print_Titles" localSheetId="3">'Vod - Vodovod'!$83:$83</definedName>
    <definedName name="_xlnm.Print_Titles" localSheetId="4">'VRN - Vedlejší rozpočtové...'!$76:$76</definedName>
    <definedName name="_xlnm.Print_Area" localSheetId="1">'D1 - Zpevněné plochy'!$C$4:$J$36,'D1 - Zpevněné plochy'!$C$42:$J$69,'D1 - Zpevněné plochy'!$C$75:$K$292</definedName>
    <definedName name="_xlnm.Print_Area" localSheetId="2">'Kan - Kanalizace'!$C$4:$J$38,'Kan - Kanalizace'!$C$44:$J$61,'Kan - Kanalizace'!$C$67:$K$83</definedName>
    <definedName name="_xlnm.Print_Area" localSheetId="5">'Pokyny pro vyplnění'!$B$2:$K$69,'Pokyny pro vyplnění'!$B$72:$K$116,'Pokyny pro vyplnění'!$B$119:$K$184,'Pokyny pro vyplnění'!$B$187:$K$207</definedName>
    <definedName name="_xlnm.Print_Area" localSheetId="0">'Rekapitulace stavby'!$B$3:$AQ$58</definedName>
    <definedName name="_xlnm.Print_Area" localSheetId="3">'Vod - Vodovod'!$C$4:$J$38,'Vod - Vodovod'!$C$44:$J$63,'Vod - Vodovod'!$C$69:$K$87</definedName>
    <definedName name="_xlnm.Print_Area" localSheetId="4">'VRN - Vedlejší rozpočtové...'!$B$3:$K$90</definedName>
  </definedNames>
  <calcPr fullCalcOnLoad="1"/>
</workbook>
</file>

<file path=xl/sharedStrings.xml><?xml version="1.0" encoding="utf-8"?>
<sst xmlns="http://schemas.openxmlformats.org/spreadsheetml/2006/main" count="2773" uniqueCount="704">
  <si>
    <t>Export VZ</t>
  </si>
  <si>
    <t>List obsahuje:</t>
  </si>
  <si>
    <t>3.0</t>
  </si>
  <si>
    <t>ZAMOK</t>
  </si>
  <si>
    <t>False</t>
  </si>
  <si>
    <t>{93EF1FB0-FEB2-43B7-BC96-45AA18910E75}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</si>
  <si>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</si>
  <si>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</si>
  <si>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</si>
  <si>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</si>
  <si>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</si>
  <si>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</si>
  <si>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</si>
  <si>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</si>
  <si>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aa2358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</si>
  <si>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</si>
  <si>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</si>
  <si>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Opavan - Velké Albrechtice 222 - TZH komunikace</t>
  </si>
  <si>
    <t>0,1</t>
  </si>
  <si>
    <t>KSO:</t>
  </si>
  <si>
    <t>CC-CZ:</t>
  </si>
  <si>
    <t>1</t>
  </si>
  <si>
    <t>Místo:</t>
  </si>
  <si>
    <t>Velké Albrechtice</t>
  </si>
  <si>
    <t>Datum:</t>
  </si>
  <si>
    <t>30.09.2015</t>
  </si>
  <si>
    <t>10</t>
  </si>
  <si>
    <t>100</t>
  </si>
  <si>
    <t>Zadavatel:</t>
  </si>
  <si>
    <t>IČ:</t>
  </si>
  <si>
    <t>Česká republika - Správa státních hmotných rezerv</t>
  </si>
  <si>
    <t>DIČ:</t>
  </si>
  <si>
    <t>Uchazeč:</t>
  </si>
  <si>
    <t>Vyplň údaj</t>
  </si>
  <si>
    <t>Projektant:</t>
  </si>
  <si>
    <t>24306606</t>
  </si>
  <si>
    <t>CIVIL PROJECTS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</si>
  <si>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</si>
  <si>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</si>
  <si>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</si>
  <si>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</si>
  <si>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</si>
  <si>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</si>
  <si>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</si>
  <si>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</si>
  <si>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</si>
  <si>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</si>
  <si>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</si>
  <si>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</si>
  <si>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</si>
  <si>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</si>
  <si>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</si>
  <si>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</si>
  <si>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</si>
  <si>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</si>
  <si>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</si>
  <si>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</si>
  <si>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</si>
  <si>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</si>
  <si>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</si>
  <si>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</si>
  <si>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</si>
  <si>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</si>
  <si>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</si>
  <si>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</si>
  <si>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</si>
  <si>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</si>
  <si>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</si>
  <si>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</si>
  <si>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</si>
  <si>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</si>
  <si>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</si>
  <si>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</si>
  <si>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</si>
  <si>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</si>
  <si>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</si>
  <si>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</si>
  <si>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</t>
  </si>
  <si>
    <t>Zpevněné plochy</t>
  </si>
  <si>
    <t>STA</t>
  </si>
  <si>
    <t>{BD19B7D8-3945-45C6-A2D8-6999FEA854B8}</t>
  </si>
  <si>
    <t>2</t>
  </si>
  <si>
    <t>D2</t>
  </si>
  <si>
    <t>Vodovod a kanalizace</t>
  </si>
  <si>
    <t>{9E88FB0E-BAD6-4391-A25B-356DE6527D7A}</t>
  </si>
  <si>
    <t>Kan</t>
  </si>
  <si>
    <t>Kanalizace</t>
  </si>
  <si>
    <t>Soupis</t>
  </si>
  <si>
    <t>{B3B6D40B-C9A4-495A-8BF9-2311B38B9A97}</t>
  </si>
  <si>
    <t>Vod</t>
  </si>
  <si>
    <t>Vodovod</t>
  </si>
  <si>
    <t>{4187D94E-ED0D-4D8A-ADC6-D304ACE80A38}</t>
  </si>
  <si>
    <t>VRN</t>
  </si>
  <si>
    <t>Vedlejší rozpočtové náklady</t>
  </si>
  <si>
    <t>{45D424F1-A0F1-4478-B7FF-201D0BCE4EA7}</t>
  </si>
  <si>
    <t>Zpět na list:</t>
  </si>
  <si>
    <t>drenáž</t>
  </si>
  <si>
    <t>m</t>
  </si>
  <si>
    <t>192</t>
  </si>
  <si>
    <t>komnova</t>
  </si>
  <si>
    <t>Komunikace nová, včetně podkladu</t>
  </si>
  <si>
    <t>m2</t>
  </si>
  <si>
    <t>572</t>
  </si>
  <si>
    <t>KRYCÍ LIST SOUPISU</t>
  </si>
  <si>
    <t>komreko</t>
  </si>
  <si>
    <t>Rekonstruovana komunikace</t>
  </si>
  <si>
    <t>4951</t>
  </si>
  <si>
    <t>ornice</t>
  </si>
  <si>
    <t>897</t>
  </si>
  <si>
    <t>recyklat</t>
  </si>
  <si>
    <t>recyklát odtsranění</t>
  </si>
  <si>
    <t>m3</t>
  </si>
  <si>
    <t>445,59</t>
  </si>
  <si>
    <t>zemina</t>
  </si>
  <si>
    <t>odkopaná zemina</t>
  </si>
  <si>
    <t>805,15</t>
  </si>
  <si>
    <t>Objekt:</t>
  </si>
  <si>
    <t>D1 - Zpevněné plochy</t>
  </si>
  <si>
    <t>REKAPITULACE ČLENĚNÍ SOUPISU PRACÍ</t>
  </si>
  <si>
    <t>Kód dílu - Popis</t>
  </si>
  <si>
    <t>Cena celkem [CZK]</t>
  </si>
  <si>
    <t>Náklady soupisu celkem</t>
  </si>
  <si>
    <t>-1</t>
  </si>
  <si>
    <t>1 - Zemní práce</t>
  </si>
  <si>
    <t>9 - Ostatní konstrukce a práce, bourání</t>
  </si>
  <si>
    <t>016 -  Přemístění výkopku</t>
  </si>
  <si>
    <t>017 -  Konstrukce ze zemin</t>
  </si>
  <si>
    <t>018 -  Povrchové úpravy terénu</t>
  </si>
  <si>
    <t>056 -  Podkl.vrstvy poz.komunikací</t>
  </si>
  <si>
    <t>057 -  Kryty poz.komunikací-živičné</t>
  </si>
  <si>
    <t>5 - Komunikace pozemní</t>
  </si>
  <si>
    <t>091 -  Doplňující konstrukce a práce</t>
  </si>
  <si>
    <t>093 - Odvodnění</t>
  </si>
  <si>
    <t>099 -  Přesun hmot</t>
  </si>
  <si>
    <t>979 -  Poplatky za skládku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</si>
  <si>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</si>
  <si>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</si>
  <si>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</si>
  <si>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</si>
  <si>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</si>
  <si>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</si>
  <si>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</si>
  <si>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</si>
  <si>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</si>
  <si>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</si>
  <si>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</si>
  <si>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</si>
  <si>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</si>
  <si>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</si>
  <si>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</si>
  <si>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Zemní práce</t>
  </si>
  <si>
    <t>ROZPOCET</t>
  </si>
  <si>
    <t>K</t>
  </si>
  <si>
    <t>111301111</t>
  </si>
  <si>
    <t>Sejmutí drnu tl do 100 mm s přemístěním do 50 m nebo naložením na dopravní prostředek</t>
  </si>
  <si>
    <t>4</t>
  </si>
  <si>
    <t>-795616699</t>
  </si>
  <si>
    <t>PP</t>
  </si>
  <si>
    <t>VV</t>
  </si>
  <si>
    <t>komnova+325*1,0</t>
  </si>
  <si>
    <t>122202202</t>
  </si>
  <si>
    <t>Odkopávky a prokopávky nezapažené pro silnice objemu do 1000 m3 v hornině tř. 3</t>
  </si>
  <si>
    <t>CS ÚRS 2015 01</t>
  </si>
  <si>
    <t>1182966579</t>
  </si>
  <si>
    <t>Odkopávky a prokopávky nezapažené pro silnice s přemístěním výkopku v příčných profilech na vzdálenost do 15 m nebo s naložením na dopravní prostředek v hornině tř. 3 přes 100 do 1 000 m3</t>
  </si>
  <si>
    <t>541+304-0,1*ornice "rozšíření komunikace v prostředním pásu</t>
  </si>
  <si>
    <t>27*1,15 "rozšíření v oblouku</t>
  </si>
  <si>
    <t>8*1,15 "odkop u správní budovy</t>
  </si>
  <si>
    <t>24*0,4 "odkop pro zpevněné plochy u nadzemních hydrantů</t>
  </si>
  <si>
    <t>Součet</t>
  </si>
  <si>
    <t>3</t>
  </si>
  <si>
    <t>122202209</t>
  </si>
  <si>
    <t>Příplatek k odkopávkám a prokopávkám pro silnice v hornině tř. 3 za lepivost</t>
  </si>
  <si>
    <t>1172409195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</si>
  <si>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</si>
  <si>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P</t>
  </si>
  <si>
    <t>Poznámka k položce:
50%</t>
  </si>
  <si>
    <t>805,15*0,5 'Přepočtené koeficientem množství</t>
  </si>
  <si>
    <t>213141111</t>
  </si>
  <si>
    <t>Zřízení vrstvy z geotextilie v rovině nebo ve sklonu do 1:5 š do 3 m</t>
  </si>
  <si>
    <t>-954967991</t>
  </si>
  <si>
    <t>Zřízení vrstvy z geotextilie filtrační, separační, odvodňovací, ochranné, výztužné nebo protierozní v rovině nebo ve sklonu do 1:5, šířky do 3 m</t>
  </si>
  <si>
    <t>Poznámka k položce:
oddělení aktivní zóny</t>
  </si>
  <si>
    <t>komnova*1,2</t>
  </si>
  <si>
    <t>5</t>
  </si>
  <si>
    <t>M</t>
  </si>
  <si>
    <t>693110040</t>
  </si>
  <si>
    <t>geotextilie tkaná (polypropylen) PK-TEX PP 60 230 g/m2</t>
  </si>
  <si>
    <t>8</t>
  </si>
  <si>
    <t>2122052326</t>
  </si>
  <si>
    <t>geotextilie geotextilie tkané PK-TEX PP (polypropylen) vyztužování, separace a filtrace PK-TEX PP  60   230 g/m2</t>
  </si>
  <si>
    <t>686,4*1,15 'Přepočtené koeficientem množství</t>
  </si>
  <si>
    <t>6</t>
  </si>
  <si>
    <t>564671111</t>
  </si>
  <si>
    <t>Podklad z kameniva hrubého drceného vel. 63-125 mm tl 250 mm</t>
  </si>
  <si>
    <t>929250492</t>
  </si>
  <si>
    <t>Podklad z kameniva hrubého drceného vel. 63-125 mm, s rozprostřením a zhutněním, po zhutnění tl. 250 mm</t>
  </si>
  <si>
    <t>Poznámka k položce:
aktivní zóna - výměna ve 2 vrstvách á 250 mm</t>
  </si>
  <si>
    <t>(komnova+0,5)*2</t>
  </si>
  <si>
    <t>7</t>
  </si>
  <si>
    <t>122402201</t>
  </si>
  <si>
    <t>Odkopávky a prokopávky nezapažené pro silnice objemu do 100 m3 v hornině tř. 5</t>
  </si>
  <si>
    <t>1802208730</t>
  </si>
  <si>
    <t>Odkopávky a prokopávky nezapažené pro silnice s přemístěním výkopku v příčných profilech na vzdálenost do 15 m nebo s naložením na dopravní prostředek v hornině tř. 5 do 100 m3</t>
  </si>
  <si>
    <t>Poznámka k položce:
odstranění recyklátu z rekonstruované plochy</t>
  </si>
  <si>
    <t>komreko*0,09</t>
  </si>
  <si>
    <t>181102302</t>
  </si>
  <si>
    <t>Úprava pláně v zářezech se zhutněním</t>
  </si>
  <si>
    <t>-1879051701</t>
  </si>
  <si>
    <t>Úprava pláně na stavbách dálnic v zářezech mimo skalních se zhutněním</t>
  </si>
  <si>
    <t>Poznámka k položce:
úprava po odstranění recyklátu</t>
  </si>
  <si>
    <t>9</t>
  </si>
  <si>
    <t>Ostatní konstrukce a práce, bourání</t>
  </si>
  <si>
    <t>113106121</t>
  </si>
  <si>
    <t>Rozebrání dlažeb komunikací pro pěší z betonových nebo kamenných dlaždic</t>
  </si>
  <si>
    <t>2021797864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</si>
  <si>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</si>
  <si>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Poznámka k položce:
u hydrantů</t>
  </si>
  <si>
    <t>18 "zpevněné plochy u 2 ks stávajících nadzemních hydrantů</t>
  </si>
  <si>
    <t>16 "část stávajícího chodníku v místě přípojky kanalizace k ČOV</t>
  </si>
  <si>
    <t>113202111</t>
  </si>
  <si>
    <t>Vytrhání obrub krajníků obrubníků stojatých</t>
  </si>
  <si>
    <t>-529429165</t>
  </si>
  <si>
    <t>Poznámka k položce:
s naložením na dopravní prostředky</t>
  </si>
  <si>
    <t>30+250,5+61+37+30  "15/25</t>
  </si>
  <si>
    <t>16 "5/25 plocha u hydrantů</t>
  </si>
  <si>
    <t>016</t>
  </si>
  <si>
    <t xml:space="preserve"> Přemístění výkopku</t>
  </si>
  <si>
    <t>11</t>
  </si>
  <si>
    <t>167101101</t>
  </si>
  <si>
    <t>Nakládání výkopku do 100m3 tř. 4</t>
  </si>
  <si>
    <t>-272276879</t>
  </si>
  <si>
    <t>12</t>
  </si>
  <si>
    <t>167101151</t>
  </si>
  <si>
    <t>Nakládání výkopku z hornin tř. 5 až 7 do 100 m3</t>
  </si>
  <si>
    <t>1217700423</t>
  </si>
  <si>
    <t>Nakládání, skládání a překládání neulehlého výkopku nebo sypaniny nakládání, množství do 100 m3, z hornin tř. 5 až 7</t>
  </si>
  <si>
    <t>13</t>
  </si>
  <si>
    <t>162701105</t>
  </si>
  <si>
    <t>Vodorovné přemístění do 10000 m výkopku/sypaniny z horniny tř. 1 až 4</t>
  </si>
  <si>
    <t>733556568</t>
  </si>
  <si>
    <t>Vodorovné přemístění výkopku nebo sypaniny po suchu na obvyklém dopravním prostředku, bez naložení výkopku, avšak se složením bez rozhrnutí z horniny tř. 1 až 4 na vzdálenost přes 9 000 do 10 000 m</t>
  </si>
  <si>
    <t>14</t>
  </si>
  <si>
    <t>162701109</t>
  </si>
  <si>
    <t>Příplatek k vodorovnému přemístění výkopku/sypaniny z horniny tř. 1 až 4 ZKD 1000 m přes 10000 m</t>
  </si>
  <si>
    <t>281884803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</si>
  <si>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</si>
  <si>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zemina*30 "dalších 30 km</t>
  </si>
  <si>
    <t>162701155</t>
  </si>
  <si>
    <t>Vodorovné přemístění do 10000 m výkopku/sypaniny z horniny tř. 5 až 7</t>
  </si>
  <si>
    <t>-726505689</t>
  </si>
  <si>
    <t>Vodorovné přemístění výkopku nebo sypaniny po suchu na obvyklém dopravním prostředku, bez naložení výkopku, avšak se složením bez rozhrnutí z horniny tř. 5 až 7 na vzdálenost přes 9 0000 do 10 000 m</t>
  </si>
  <si>
    <t>16</t>
  </si>
  <si>
    <t>162701159</t>
  </si>
  <si>
    <t>Příplatek k vodorovnému přemístění výkopku/sypaniny z horniny tř. 5 až 7 ZKD 1000 m přes 10000 m</t>
  </si>
  <si>
    <t>-1512013301</t>
  </si>
  <si>
    <t>Vodorovné přemístění výkopku nebo sypaniny po suchu na obvyklém dopravním prostředku, bez naložení výkopku, avšak se složením bez rozhrnutí z horniny tř. 5 až 7 na vzdálenost Příplatek k ceně za každých dalších i započatých 1 000 m</t>
  </si>
  <si>
    <t>recyklat*30 "dalších 30 km</t>
  </si>
  <si>
    <t>17</t>
  </si>
  <si>
    <t>171201201</t>
  </si>
  <si>
    <t>Uloženi sypaniny na skládku</t>
  </si>
  <si>
    <t>-1374209484</t>
  </si>
  <si>
    <t>zemina+recyklat</t>
  </si>
  <si>
    <t>017</t>
  </si>
  <si>
    <t xml:space="preserve"> Konstrukce ze zemin</t>
  </si>
  <si>
    <t>18</t>
  </si>
  <si>
    <t>174101101</t>
  </si>
  <si>
    <t>Zásyp jam, šachet rýh nebo kolem objektů sypaninou se zhutněním</t>
  </si>
  <si>
    <t>451025354</t>
  </si>
  <si>
    <t xml:space="preserve">Poznámka k položce:
pro zpětné zásypy a obsypy podél obrub  </t>
  </si>
  <si>
    <t>(355+7,5+29)*0,5</t>
  </si>
  <si>
    <t>19</t>
  </si>
  <si>
    <t>175101209</t>
  </si>
  <si>
    <t>Příplatek k obsypání objektu sypaninou uloženou do 30 m od kraje objektu za prohození sypaniny</t>
  </si>
  <si>
    <t>-1074800665</t>
  </si>
  <si>
    <t>Poznámka k položce:
osití pro zpětné úpravy</t>
  </si>
  <si>
    <t>018</t>
  </si>
  <si>
    <t xml:space="preserve"> Povrchové úpravy terénu</t>
  </si>
  <si>
    <t>20</t>
  </si>
  <si>
    <t>180402111.2</t>
  </si>
  <si>
    <t>Založení parkového trávníku výsevem v rovině a ve svahu do 1:5</t>
  </si>
  <si>
    <t>129000615</t>
  </si>
  <si>
    <t>005724700</t>
  </si>
  <si>
    <t>osivo směs travní krajinná - technická</t>
  </si>
  <si>
    <t>kg</t>
  </si>
  <si>
    <t>-431284216</t>
  </si>
  <si>
    <t>764*2*0,035</t>
  </si>
  <si>
    <t>22</t>
  </si>
  <si>
    <t>181301101.2</t>
  </si>
  <si>
    <t>Rozprostření ornice tl vrstvy do 100 mm pl do 500 m2 v rovině nebo ve svahu do 1:5</t>
  </si>
  <si>
    <t>-1962154258</t>
  </si>
  <si>
    <t>23</t>
  </si>
  <si>
    <t>103910000</t>
  </si>
  <si>
    <t xml:space="preserve">Zeminový substrát </t>
  </si>
  <si>
    <t>t</t>
  </si>
  <si>
    <t>-1678781683</t>
  </si>
  <si>
    <t xml:space="preserve">Poznámka k položce:
"ornice" pro vrchní úpravu travních ploch </t>
  </si>
  <si>
    <t>(764*0,05)*1,65</t>
  </si>
  <si>
    <t>24</t>
  </si>
  <si>
    <t>181951102</t>
  </si>
  <si>
    <t>Úprava pláně v hornině tř. 1 až 4 se zhutněním</t>
  </si>
  <si>
    <t>-802562742</t>
  </si>
  <si>
    <t>Poznámka k položce:
pod obruby</t>
  </si>
  <si>
    <t>(355+7,5+29)*0,25*2</t>
  </si>
  <si>
    <t>056</t>
  </si>
  <si>
    <t xml:space="preserve"> Podkl.vrstvy poz.komunikací</t>
  </si>
  <si>
    <t>25</t>
  </si>
  <si>
    <t>564851111</t>
  </si>
  <si>
    <t>Podklad ze štěrkodrtě ŠD  tl 150 mm</t>
  </si>
  <si>
    <t>1186386353</t>
  </si>
  <si>
    <t>(komnova+0,5)*2 "nové komunikace - 2 vrstvy</t>
  </si>
  <si>
    <t xml:space="preserve">24*2 "zpevněné plochy u 2 ks stávajících nadzemních hydrantů a 2 ks nových </t>
  </si>
  <si>
    <t>(6,5+7)*0,25*2 "nová bet. přídlažba u objektu dílen</t>
  </si>
  <si>
    <t>26</t>
  </si>
  <si>
    <t>R564</t>
  </si>
  <si>
    <t>Úprava podkladu pod betonovou přídlažbou</t>
  </si>
  <si>
    <t>498790393</t>
  </si>
  <si>
    <t>úprava stávající přídlažby podél stěn budov</t>
  </si>
  <si>
    <t>Poznámka k položce:
stávající podklad betonové přídlažby bude dosypnán, vyrovnán, zhutněn</t>
  </si>
  <si>
    <t>377*0,25</t>
  </si>
  <si>
    <t>057</t>
  </si>
  <si>
    <t xml:space="preserve"> Kryty poz.komunikací-živičné</t>
  </si>
  <si>
    <t>27</t>
  </si>
  <si>
    <t>919748111</t>
  </si>
  <si>
    <t>Provedení postřiku cementobetonového krytu ochrannou emulzí</t>
  </si>
  <si>
    <t>-1256282045</t>
  </si>
  <si>
    <t>Provedení postřiku, popř. zdrsnění povrchu cementobetonového krytu nebo podkladu ochrannou emulzí</t>
  </si>
  <si>
    <t>28</t>
  </si>
  <si>
    <t>246R112001</t>
  </si>
  <si>
    <t>Asfaltová kationaktivní modifikovaná emulze</t>
  </si>
  <si>
    <t>1658747567</t>
  </si>
  <si>
    <t>Poznámka k položce:
Spojovací postřik po odřezání stáv. komunikace. 10 kg/m2</t>
  </si>
  <si>
    <t>komreko*10</t>
  </si>
  <si>
    <t>49510*0,12 'Přepočtené koeficientem množství</t>
  </si>
  <si>
    <t>29</t>
  </si>
  <si>
    <t>565135111</t>
  </si>
  <si>
    <t>Asfaltový beton vrstva podkladní ACP 16 (obalované kamenivo OKS) tl 50 mm š do 3 m</t>
  </si>
  <si>
    <t>CS ÚRS 2014 01</t>
  </si>
  <si>
    <t>-91171618</t>
  </si>
  <si>
    <t>Asfaltový beton vrstva podkladní ACP 16 (obalované kamenivo střednězrnné - OKS) s rozprostřením a zhutněním v pruhu šířky do 3 m, po zhutnění tl. 50 mm</t>
  </si>
  <si>
    <t>komreko+komnova</t>
  </si>
  <si>
    <t>30</t>
  </si>
  <si>
    <t>577134211</t>
  </si>
  <si>
    <t>Asfaltový beton vrstva obrusná ACO 11 (ABS) tř. II tl 40 mm š do 3 m z nemodifikovaného asfaltu</t>
  </si>
  <si>
    <t>-748628203</t>
  </si>
  <si>
    <t>Asfaltový beton vrstva obrusná ACO 11 (ABS) s rozprostřením a se zhutněním z nemodifikovaného asfaltu v pruhu šířky do 3 m tř. II, po zhutnění tl. 40 mm</t>
  </si>
  <si>
    <t>4951 "komunikace - nový povrch</t>
  </si>
  <si>
    <t>572 "komunikace - nová</t>
  </si>
  <si>
    <t>Komunikace pozemní</t>
  </si>
  <si>
    <t>31</t>
  </si>
  <si>
    <t>596211110</t>
  </si>
  <si>
    <t>Kladení zámkové dlažby komunikací pro pěší tl 60 mm skupiny A pl do 50 m2</t>
  </si>
  <si>
    <t>-1758843039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</si>
  <si>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</si>
  <si>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Poznámka k položce:
zpětné položení dlažby v chodníku po provedení přípojky kanalizace k ČOV</t>
  </si>
  <si>
    <t>32</t>
  </si>
  <si>
    <t>596811220</t>
  </si>
  <si>
    <t>Kladení betonové dlažby komunikací pro pěší do lože z kameniva vel do 0,25 m2 plochy do 50 m2</t>
  </si>
  <si>
    <t>1516455457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</si>
  <si>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</si>
  <si>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Poznámka k položce:
plocha u hydrantů a přídlažba</t>
  </si>
  <si>
    <t>24 "plochy u hydrantů</t>
  </si>
  <si>
    <t>33</t>
  </si>
  <si>
    <t>596841220</t>
  </si>
  <si>
    <t>Kladení betonové dlažby komunikací pro pěší do lože z cement malty vel do 0,25 m2 plochy do 50 m2</t>
  </si>
  <si>
    <t>615666655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</si>
  <si>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do 50 m2</t>
  </si>
  <si>
    <t>377*0,25 "betonová přídlažba u objektů garáží</t>
  </si>
  <si>
    <t>(6,5+7,0)*0,25 "betonová přídlažba u objektů dílen</t>
  </si>
  <si>
    <t>34</t>
  </si>
  <si>
    <t>592R457</t>
  </si>
  <si>
    <t>dlažba betonová plošná hladká 50x25 cm šedá</t>
  </si>
  <si>
    <t>-1402357470</t>
  </si>
  <si>
    <t>dlaždice betonové dlažba desková betonová dlažba plošná - hladká Standard 50 x 50 x 5,5     šedá</t>
  </si>
  <si>
    <t>Poznámka k položce:
plocha u hydrantů a přídlažba - náhrada 30% původní dlažby</t>
  </si>
  <si>
    <t>12+13,5*0,25+(12+94,25)*0,3</t>
  </si>
  <si>
    <t>091</t>
  </si>
  <si>
    <t xml:space="preserve"> Doplňující konstrukce a práce</t>
  </si>
  <si>
    <t>35</t>
  </si>
  <si>
    <t>916131213</t>
  </si>
  <si>
    <t>Osazení silničního obrubníku betonového stojatého s boční opěrou do lože z betonu prostého C12/15</t>
  </si>
  <si>
    <t>-1481016432</t>
  </si>
  <si>
    <t>7,5 "BO 15/25 zapuštěný</t>
  </si>
  <si>
    <t>25+4+11+20+9+79+31+120+26+30 "BO 15/25 převýšený</t>
  </si>
  <si>
    <t>36</t>
  </si>
  <si>
    <t>592174650</t>
  </si>
  <si>
    <t>obrubník betonový silniční 100x15x25 cm</t>
  </si>
  <si>
    <t>kus</t>
  </si>
  <si>
    <t>1486792810</t>
  </si>
  <si>
    <t>Poznámka k položce:
2% ztratné</t>
  </si>
  <si>
    <t>362,5*1,02 'Přepočtené koeficientem množství</t>
  </si>
  <si>
    <t>37</t>
  </si>
  <si>
    <t>916231213</t>
  </si>
  <si>
    <t>Osazení chodníkového obrubníku betonového stojatého s boční opěrou do lože z betonu prostého</t>
  </si>
  <si>
    <t>1882522410</t>
  </si>
  <si>
    <t>Osazení chodníkového obrubníku betonového se zřízením lože, s vyplněním a zatřením spár cementovou maltou stojatého s boční opěrou z betonu prostého tř. C 12/15, do lože z betonu prostého téže značky</t>
  </si>
  <si>
    <t>9,5*4</t>
  </si>
  <si>
    <t>38</t>
  </si>
  <si>
    <t>592172110</t>
  </si>
  <si>
    <t>obrubník betonový zahradní ABO100/5/25 II šedý 100 x 5 x 25 cm</t>
  </si>
  <si>
    <t>801861046</t>
  </si>
  <si>
    <t>obrubníky betonové a železobetonové obrubníky zahradní Granitoid ABO 100/5/25 II šedá   100 x 5 x 25</t>
  </si>
  <si>
    <t>Poznámka k položce:
ztratné 2%</t>
  </si>
  <si>
    <t>38*1,02 'Přepočtené koeficientem množství</t>
  </si>
  <si>
    <t>39</t>
  </si>
  <si>
    <t>DOP001</t>
  </si>
  <si>
    <t>Úprava okraje stávajících šachet u benzínové stanice - celkem 6 ks</t>
  </si>
  <si>
    <t>1286930751</t>
  </si>
  <si>
    <t>Poznámka k položce:
úpraba napojení asfaltu na beton + zálivka asfaltovou suspenzí</t>
  </si>
  <si>
    <t>6*7,8</t>
  </si>
  <si>
    <t>46,8*1,02 'Přepočtené koeficientem množství</t>
  </si>
  <si>
    <t>093</t>
  </si>
  <si>
    <t>Odvodnění</t>
  </si>
  <si>
    <t>40</t>
  </si>
  <si>
    <t>919724121</t>
  </si>
  <si>
    <t>Drenážní geosyntetikum jednostranně laminované geotextilií</t>
  </si>
  <si>
    <t>1430737158</t>
  </si>
  <si>
    <t>Drenážní geosyntetikum s tuhým jádrem laminované geotextilií jednostranně oddělení drenážní vrstvy</t>
  </si>
  <si>
    <t>drenáž*1,0</t>
  </si>
  <si>
    <t>41</t>
  </si>
  <si>
    <t>212752311</t>
  </si>
  <si>
    <t>Trativod z drenážních trubek plastových tuhých DN 100 mm včetně lože otevřený výkop</t>
  </si>
  <si>
    <t>-916852495</t>
  </si>
  <si>
    <t>Trativody z drenážních trubek se zřízením štěrkopískového lože pod trubky a s jejich obsypem v průměrném celkovém množství do 0,15 m3/m v otevřeném výkopu z trubek plastových tuhých SN 8 DN 100</t>
  </si>
  <si>
    <t>85+107</t>
  </si>
  <si>
    <t>42</t>
  </si>
  <si>
    <t>ODV001</t>
  </si>
  <si>
    <t>Napojení drenáže do uliční vpusti - 4 ks, D+M</t>
  </si>
  <si>
    <t>Nh</t>
  </si>
  <si>
    <t>303619966</t>
  </si>
  <si>
    <t>43</t>
  </si>
  <si>
    <t>ODV002</t>
  </si>
  <si>
    <t>Napojení drenáže na kanalizaci - 1 ks, D+M</t>
  </si>
  <si>
    <t>-2071429820</t>
  </si>
  <si>
    <t>44</t>
  </si>
  <si>
    <t>ODV003</t>
  </si>
  <si>
    <t>Revizní šachta  ŠD1 drenáže - 1 ks, D+M (před napojením na stávající kanalizaci</t>
  </si>
  <si>
    <t>kpl</t>
  </si>
  <si>
    <t>2026200025</t>
  </si>
  <si>
    <t>ŠD DN 315, litinový poklop D 315/D400 + Teleskop</t>
  </si>
  <si>
    <t>45</t>
  </si>
  <si>
    <t>ODV004</t>
  </si>
  <si>
    <t>Uliční vpusť nová, včetně napojení, D+M</t>
  </si>
  <si>
    <t>1861731071</t>
  </si>
  <si>
    <t>UV 425, litinová mříž + Teleskop</t>
  </si>
  <si>
    <t>46</t>
  </si>
  <si>
    <t>ODV005</t>
  </si>
  <si>
    <t>Uliční vpusť náhrada stávající, včetně napojení, D+M</t>
  </si>
  <si>
    <t>1015749392</t>
  </si>
  <si>
    <t>Poznámka k položce:
Stávající uliční vpusť bude vykopána, výkop bude vyspraven a ve stejném místě bude osazena nová uliční vpusť včetně napojení na kanalizaci. V položce je i odvoz a likvidace stávajících uličních vpustí.</t>
  </si>
  <si>
    <t>47</t>
  </si>
  <si>
    <t>ODV006</t>
  </si>
  <si>
    <t>Dopojení uličních vpustí na kanalizaci, DN 100, D+M</t>
  </si>
  <si>
    <t>-1478280799</t>
  </si>
  <si>
    <t>12 "dopojení nových uličních vpustí</t>
  </si>
  <si>
    <t>20 "dopojení vyměňovaných uličních vpustí</t>
  </si>
  <si>
    <t>48</t>
  </si>
  <si>
    <t>ODV007</t>
  </si>
  <si>
    <t>Výměna stávajících geigerů u stěny budovy, včetně dopojení na nové uliční vpusti, D+M</t>
  </si>
  <si>
    <t>-505189139</t>
  </si>
  <si>
    <t>Poznámka k položce:
Stávající geigery budou vyměněny za nové - PVC (s otočným napojením), osazeny do betonu, včetně napojení na nejbližší nové uliční vpusti, včetně odvozu a likvidace stávajících</t>
  </si>
  <si>
    <t>49</t>
  </si>
  <si>
    <t>ODV008</t>
  </si>
  <si>
    <t>Úprava výšky stávajících kanalizačních šachet do nové nivelety</t>
  </si>
  <si>
    <t>998489541</t>
  </si>
  <si>
    <t>099</t>
  </si>
  <si>
    <t xml:space="preserve"> Přesun hmot</t>
  </si>
  <si>
    <t>50</t>
  </si>
  <si>
    <t>998223011</t>
  </si>
  <si>
    <t>Přesun hmot pro pozemní komunikace s krytem dlážděným</t>
  </si>
  <si>
    <t>659671435</t>
  </si>
  <si>
    <t>92,695 "obruby</t>
  </si>
  <si>
    <t>23,563 "kladení dlažby</t>
  </si>
  <si>
    <t>51</t>
  </si>
  <si>
    <t>998225111</t>
  </si>
  <si>
    <t>Přesun hmot poz kom kryt živičný</t>
  </si>
  <si>
    <t>1478011988</t>
  </si>
  <si>
    <t>728,373+572,901 "živičné povrchy</t>
  </si>
  <si>
    <t>371,2 "podkladní vrstvy</t>
  </si>
  <si>
    <t>979</t>
  </si>
  <si>
    <t xml:space="preserve"> Poplatky za skládku</t>
  </si>
  <si>
    <t>52</t>
  </si>
  <si>
    <t>979097115</t>
  </si>
  <si>
    <t>Poplatek za skl. - ostatní zemina</t>
  </si>
  <si>
    <t>512</t>
  </si>
  <si>
    <t>1420185789</t>
  </si>
  <si>
    <t>zemina*1,65 "z položky vod. přemístění výkopku</t>
  </si>
  <si>
    <t>53</t>
  </si>
  <si>
    <t>979099141</t>
  </si>
  <si>
    <t>Poplatek za skl. - asfalt</t>
  </si>
  <si>
    <t>-10448995</t>
  </si>
  <si>
    <t>recyklat*2,0 "obj. hmotnost recyklát 2000 kg/m3</t>
  </si>
  <si>
    <t>D2 - Vodovod a kanalizace</t>
  </si>
  <si>
    <t>Soupis:</t>
  </si>
  <si>
    <t>Kan - Kanalizace</t>
  </si>
  <si>
    <t>kan</t>
  </si>
  <si>
    <t>Přípojka kanalizace - viz samostatný rozpočet</t>
  </si>
  <si>
    <t>clk</t>
  </si>
  <si>
    <t>-1651811087</t>
  </si>
  <si>
    <t>Vod - Vodovod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</si>
  <si>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</si>
  <si>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</si>
  <si>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</si>
  <si>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</si>
  <si>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</si>
  <si>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</si>
  <si>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vod</t>
  </si>
  <si>
    <t>Vodovod - viz samostatný rozpočet</t>
  </si>
  <si>
    <t>-1196191884</t>
  </si>
  <si>
    <t>VRN - Vedlejší rozpočtové náklady</t>
  </si>
  <si>
    <t>999 -  VRN</t>
  </si>
  <si>
    <t>999</t>
  </si>
  <si>
    <t xml:space="preserve"> VRN</t>
  </si>
  <si>
    <t>013254000</t>
  </si>
  <si>
    <t>Dokumentace skutečného provedení stavby</t>
  </si>
  <si>
    <t>Kpl</t>
  </si>
  <si>
    <t>1024</t>
  </si>
  <si>
    <t>2027989113</t>
  </si>
  <si>
    <t>Průzkumné, geodetické a projektové práce projektové práce dokumentace stavby (výkresová a textová) skutečného provedení stavby</t>
  </si>
  <si>
    <t>042503000_07</t>
  </si>
  <si>
    <t>Plán BOZP na staveništi</t>
  </si>
  <si>
    <t>391614277</t>
  </si>
  <si>
    <t>999000009</t>
  </si>
  <si>
    <t>Vytýčení sítí - podzemních zařízení a vedení</t>
  </si>
  <si>
    <t>197452734</t>
  </si>
  <si>
    <t>R_006</t>
  </si>
  <si>
    <t>Úklid staveniště</t>
  </si>
  <si>
    <t>600743269</t>
  </si>
  <si>
    <t>Příprava plochy pro skládku materiálu</t>
  </si>
  <si>
    <t>R_007.1</t>
  </si>
  <si>
    <t>Úprava terénu do původního stavu</t>
  </si>
  <si>
    <t>1564079902</t>
  </si>
  <si>
    <t>Poznámka k položce:
Zařízení staveniště a okolí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</si>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</sst>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3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25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0" xfId="0" applyFont="1" applyAlignment="1" applyProtection="1">
      <alignment horizontal="left" vertical="top" wrapText="1"/>
      <protection/>
    </xf>
    <xf numFmtId="0" fontId="33" fillId="0" borderId="36" xfId="0" applyFont="1" applyBorder="1" applyAlignment="1" applyProtection="1">
      <alignment horizontal="center" vertical="center"/>
      <protection/>
    </xf>
    <xf numFmtId="49" fontId="33" fillId="0" borderId="36" xfId="0" applyNumberFormat="1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center" vertical="center" wrapText="1"/>
      <protection/>
    </xf>
    <xf numFmtId="168" fontId="33" fillId="0" borderId="36" xfId="0" applyNumberFormat="1" applyFont="1" applyBorder="1" applyAlignment="1" applyProtection="1">
      <alignment horizontal="right" vertical="center"/>
      <protection/>
    </xf>
    <xf numFmtId="164" fontId="33" fillId="34" borderId="36" xfId="0" applyNumberFormat="1" applyFont="1" applyFill="1" applyBorder="1" applyAlignment="1">
      <alignment horizontal="right" vertical="center"/>
    </xf>
    <xf numFmtId="164" fontId="33" fillId="0" borderId="36" xfId="0" applyNumberFormat="1" applyFont="1" applyBorder="1" applyAlignment="1" applyProtection="1">
      <alignment horizontal="right" vertical="center"/>
      <protection/>
    </xf>
    <xf numFmtId="0" fontId="33" fillId="0" borderId="13" xfId="0" applyFont="1" applyBorder="1" applyAlignment="1">
      <alignment horizontal="left" vertical="center"/>
    </xf>
    <xf numFmtId="0" fontId="33" fillId="34" borderId="36" xfId="0" applyFont="1" applyFill="1" applyBorder="1" applyAlignment="1">
      <alignment horizontal="left" vertical="center" wrapText="1"/>
    </xf>
    <xf numFmtId="0" fontId="33" fillId="0" borderId="0" xfId="0" applyFont="1" applyAlignment="1" applyProtection="1">
      <alignment horizontal="center" vertical="center" wrapText="1"/>
      <protection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top"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5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798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529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92E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B7E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82C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798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529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292E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B7E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82C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tabSelected="1" zoomScalePageLayoutView="0" workbookViewId="0" topLeftCell="A1">
      <pane ySplit="1" topLeftCell="A40" activePane="bottomLeft" state="frozen"/>
      <selection pane="topLeft" activeCell="A1" sqref="A1"/>
      <selection pane="bottomLeft" activeCell="B3" sqref="B3:AQ58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9" t="s">
        <v>0</v>
      </c>
      <c r="B1" s="210"/>
      <c r="C1" s="210"/>
      <c r="D1" s="211" t="s">
        <v>1</v>
      </c>
      <c r="E1" s="210"/>
      <c r="F1" s="210"/>
      <c r="G1" s="210"/>
      <c r="H1" s="210"/>
      <c r="I1" s="210"/>
      <c r="J1" s="210"/>
      <c r="K1" s="212" t="s">
        <v>533</v>
      </c>
      <c r="L1" s="212"/>
      <c r="M1" s="212"/>
      <c r="N1" s="212"/>
      <c r="O1" s="212"/>
      <c r="P1" s="212"/>
      <c r="Q1" s="212"/>
      <c r="R1" s="212"/>
      <c r="S1" s="212"/>
      <c r="T1" s="210"/>
      <c r="U1" s="210"/>
      <c r="V1" s="210"/>
      <c r="W1" s="212" t="s">
        <v>534</v>
      </c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0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88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310" t="s">
        <v>14</v>
      </c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11"/>
      <c r="AQ5" s="13"/>
      <c r="BE5" s="319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22" t="s">
        <v>17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11"/>
      <c r="AQ6" s="13"/>
      <c r="BE6" s="289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89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89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89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89"/>
      <c r="BS10" s="6" t="s">
        <v>18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289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89"/>
      <c r="BS12" s="6" t="s">
        <v>18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33</v>
      </c>
      <c r="AO13" s="11"/>
      <c r="AP13" s="11"/>
      <c r="AQ13" s="13"/>
      <c r="BE13" s="289"/>
      <c r="BS13" s="6" t="s">
        <v>18</v>
      </c>
    </row>
    <row r="14" spans="2:71" s="2" customFormat="1" ht="15.75" customHeight="1">
      <c r="B14" s="10"/>
      <c r="C14" s="11"/>
      <c r="D14" s="11"/>
      <c r="E14" s="323" t="s">
        <v>33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289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89"/>
      <c r="BS15" s="6" t="s">
        <v>4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 t="s">
        <v>35</v>
      </c>
      <c r="AO16" s="11"/>
      <c r="AP16" s="11"/>
      <c r="AQ16" s="13"/>
      <c r="BE16" s="289"/>
      <c r="BS16" s="6" t="s">
        <v>4</v>
      </c>
    </row>
    <row r="17" spans="2:71" s="2" customFormat="1" ht="19.5" customHeight="1">
      <c r="B17" s="10"/>
      <c r="C17" s="11"/>
      <c r="D17" s="11"/>
      <c r="E17" s="17" t="s">
        <v>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289"/>
      <c r="BS17" s="6" t="s">
        <v>37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89"/>
      <c r="BS18" s="6" t="s">
        <v>6</v>
      </c>
    </row>
    <row r="19" spans="2:71" s="2" customFormat="1" ht="15" customHeight="1">
      <c r="B19" s="10"/>
      <c r="C19" s="11"/>
      <c r="D19" s="19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89"/>
      <c r="BS19" s="6" t="s">
        <v>6</v>
      </c>
    </row>
    <row r="20" spans="2:71" s="2" customFormat="1" ht="15.75" customHeight="1">
      <c r="B20" s="10"/>
      <c r="C20" s="11"/>
      <c r="D20" s="11"/>
      <c r="E20" s="324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11"/>
      <c r="AP20" s="11"/>
      <c r="AQ20" s="13"/>
      <c r="BE20" s="289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89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89"/>
    </row>
    <row r="23" spans="2:57" s="6" customFormat="1" ht="27" customHeight="1">
      <c r="B23" s="23"/>
      <c r="C23" s="24"/>
      <c r="D23" s="25" t="s">
        <v>39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25">
        <f>ROUND($AG$51,2)</f>
        <v>0</v>
      </c>
      <c r="AL23" s="326"/>
      <c r="AM23" s="326"/>
      <c r="AN23" s="326"/>
      <c r="AO23" s="326"/>
      <c r="AP23" s="24"/>
      <c r="AQ23" s="27"/>
      <c r="BE23" s="314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14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27" t="s">
        <v>40</v>
      </c>
      <c r="M25" s="309"/>
      <c r="N25" s="309"/>
      <c r="O25" s="309"/>
      <c r="P25" s="24"/>
      <c r="Q25" s="24"/>
      <c r="R25" s="24"/>
      <c r="S25" s="24"/>
      <c r="T25" s="24"/>
      <c r="U25" s="24"/>
      <c r="V25" s="24"/>
      <c r="W25" s="327" t="s">
        <v>41</v>
      </c>
      <c r="X25" s="309"/>
      <c r="Y25" s="309"/>
      <c r="Z25" s="309"/>
      <c r="AA25" s="309"/>
      <c r="AB25" s="309"/>
      <c r="AC25" s="309"/>
      <c r="AD25" s="309"/>
      <c r="AE25" s="309"/>
      <c r="AF25" s="24"/>
      <c r="AG25" s="24"/>
      <c r="AH25" s="24"/>
      <c r="AI25" s="24"/>
      <c r="AJ25" s="24"/>
      <c r="AK25" s="327" t="s">
        <v>42</v>
      </c>
      <c r="AL25" s="309"/>
      <c r="AM25" s="309"/>
      <c r="AN25" s="309"/>
      <c r="AO25" s="309"/>
      <c r="AP25" s="24"/>
      <c r="AQ25" s="27"/>
      <c r="BE25" s="314"/>
    </row>
    <row r="26" spans="2:57" s="6" customFormat="1" ht="15" customHeight="1">
      <c r="B26" s="29"/>
      <c r="C26" s="30"/>
      <c r="D26" s="30" t="s">
        <v>43</v>
      </c>
      <c r="E26" s="30"/>
      <c r="F26" s="30" t="s">
        <v>44</v>
      </c>
      <c r="G26" s="30"/>
      <c r="H26" s="30"/>
      <c r="I26" s="30"/>
      <c r="J26" s="30"/>
      <c r="K26" s="30"/>
      <c r="L26" s="316">
        <v>0.21</v>
      </c>
      <c r="M26" s="317"/>
      <c r="N26" s="317"/>
      <c r="O26" s="317"/>
      <c r="P26" s="30"/>
      <c r="Q26" s="30"/>
      <c r="R26" s="30"/>
      <c r="S26" s="30"/>
      <c r="T26" s="30"/>
      <c r="U26" s="30"/>
      <c r="V26" s="30"/>
      <c r="W26" s="318">
        <f>ROUND($AZ$51,2)</f>
        <v>0</v>
      </c>
      <c r="X26" s="317"/>
      <c r="Y26" s="317"/>
      <c r="Z26" s="317"/>
      <c r="AA26" s="317"/>
      <c r="AB26" s="317"/>
      <c r="AC26" s="317"/>
      <c r="AD26" s="317"/>
      <c r="AE26" s="317"/>
      <c r="AF26" s="30"/>
      <c r="AG26" s="30"/>
      <c r="AH26" s="30"/>
      <c r="AI26" s="30"/>
      <c r="AJ26" s="30"/>
      <c r="AK26" s="318">
        <f>ROUND($AV$51,2)</f>
        <v>0</v>
      </c>
      <c r="AL26" s="317"/>
      <c r="AM26" s="317"/>
      <c r="AN26" s="317"/>
      <c r="AO26" s="317"/>
      <c r="AP26" s="30"/>
      <c r="AQ26" s="31"/>
      <c r="BE26" s="320"/>
    </row>
    <row r="27" spans="2:57" s="6" customFormat="1" ht="15" customHeight="1">
      <c r="B27" s="29"/>
      <c r="C27" s="30"/>
      <c r="D27" s="30"/>
      <c r="E27" s="30"/>
      <c r="F27" s="30" t="s">
        <v>45</v>
      </c>
      <c r="G27" s="30"/>
      <c r="H27" s="30"/>
      <c r="I27" s="30"/>
      <c r="J27" s="30"/>
      <c r="K27" s="30"/>
      <c r="L27" s="316">
        <v>0.15</v>
      </c>
      <c r="M27" s="317"/>
      <c r="N27" s="317"/>
      <c r="O27" s="317"/>
      <c r="P27" s="30"/>
      <c r="Q27" s="30"/>
      <c r="R27" s="30"/>
      <c r="S27" s="30"/>
      <c r="T27" s="30"/>
      <c r="U27" s="30"/>
      <c r="V27" s="30"/>
      <c r="W27" s="318">
        <f>ROUND($BA$51,2)</f>
        <v>0</v>
      </c>
      <c r="X27" s="317"/>
      <c r="Y27" s="317"/>
      <c r="Z27" s="317"/>
      <c r="AA27" s="317"/>
      <c r="AB27" s="317"/>
      <c r="AC27" s="317"/>
      <c r="AD27" s="317"/>
      <c r="AE27" s="317"/>
      <c r="AF27" s="30"/>
      <c r="AG27" s="30"/>
      <c r="AH27" s="30"/>
      <c r="AI27" s="30"/>
      <c r="AJ27" s="30"/>
      <c r="AK27" s="318">
        <f>ROUND($AW$51,2)</f>
        <v>0</v>
      </c>
      <c r="AL27" s="317"/>
      <c r="AM27" s="317"/>
      <c r="AN27" s="317"/>
      <c r="AO27" s="317"/>
      <c r="AP27" s="30"/>
      <c r="AQ27" s="31"/>
      <c r="BE27" s="320"/>
    </row>
    <row r="28" spans="2:57" s="6" customFormat="1" ht="15" customHeight="1" hidden="1">
      <c r="B28" s="29"/>
      <c r="C28" s="30"/>
      <c r="D28" s="30"/>
      <c r="E28" s="30"/>
      <c r="F28" s="30" t="s">
        <v>46</v>
      </c>
      <c r="G28" s="30"/>
      <c r="H28" s="30"/>
      <c r="I28" s="30"/>
      <c r="J28" s="30"/>
      <c r="K28" s="30"/>
      <c r="L28" s="316">
        <v>0.21</v>
      </c>
      <c r="M28" s="317"/>
      <c r="N28" s="317"/>
      <c r="O28" s="317"/>
      <c r="P28" s="30"/>
      <c r="Q28" s="30"/>
      <c r="R28" s="30"/>
      <c r="S28" s="30"/>
      <c r="T28" s="30"/>
      <c r="U28" s="30"/>
      <c r="V28" s="30"/>
      <c r="W28" s="318">
        <f>ROUND($BB$51,2)</f>
        <v>0</v>
      </c>
      <c r="X28" s="317"/>
      <c r="Y28" s="317"/>
      <c r="Z28" s="317"/>
      <c r="AA28" s="317"/>
      <c r="AB28" s="317"/>
      <c r="AC28" s="317"/>
      <c r="AD28" s="317"/>
      <c r="AE28" s="317"/>
      <c r="AF28" s="30"/>
      <c r="AG28" s="30"/>
      <c r="AH28" s="30"/>
      <c r="AI28" s="30"/>
      <c r="AJ28" s="30"/>
      <c r="AK28" s="318">
        <v>0</v>
      </c>
      <c r="AL28" s="317"/>
      <c r="AM28" s="317"/>
      <c r="AN28" s="317"/>
      <c r="AO28" s="317"/>
      <c r="AP28" s="30"/>
      <c r="AQ28" s="31"/>
      <c r="BE28" s="320"/>
    </row>
    <row r="29" spans="2:57" s="6" customFormat="1" ht="15" customHeight="1" hidden="1">
      <c r="B29" s="29"/>
      <c r="C29" s="30"/>
      <c r="D29" s="30"/>
      <c r="E29" s="30"/>
      <c r="F29" s="30" t="s">
        <v>47</v>
      </c>
      <c r="G29" s="30"/>
      <c r="H29" s="30"/>
      <c r="I29" s="30"/>
      <c r="J29" s="30"/>
      <c r="K29" s="30"/>
      <c r="L29" s="316">
        <v>0.15</v>
      </c>
      <c r="M29" s="317"/>
      <c r="N29" s="317"/>
      <c r="O29" s="317"/>
      <c r="P29" s="30"/>
      <c r="Q29" s="30"/>
      <c r="R29" s="30"/>
      <c r="S29" s="30"/>
      <c r="T29" s="30"/>
      <c r="U29" s="30"/>
      <c r="V29" s="30"/>
      <c r="W29" s="318">
        <f>ROUND($BC$51,2)</f>
        <v>0</v>
      </c>
      <c r="X29" s="317"/>
      <c r="Y29" s="317"/>
      <c r="Z29" s="317"/>
      <c r="AA29" s="317"/>
      <c r="AB29" s="317"/>
      <c r="AC29" s="317"/>
      <c r="AD29" s="317"/>
      <c r="AE29" s="317"/>
      <c r="AF29" s="30"/>
      <c r="AG29" s="30"/>
      <c r="AH29" s="30"/>
      <c r="AI29" s="30"/>
      <c r="AJ29" s="30"/>
      <c r="AK29" s="318">
        <v>0</v>
      </c>
      <c r="AL29" s="317"/>
      <c r="AM29" s="317"/>
      <c r="AN29" s="317"/>
      <c r="AO29" s="317"/>
      <c r="AP29" s="30"/>
      <c r="AQ29" s="31"/>
      <c r="BE29" s="320"/>
    </row>
    <row r="30" spans="2:57" s="6" customFormat="1" ht="15" customHeight="1" hidden="1">
      <c r="B30" s="29"/>
      <c r="C30" s="30"/>
      <c r="D30" s="30"/>
      <c r="E30" s="30"/>
      <c r="F30" s="30" t="s">
        <v>48</v>
      </c>
      <c r="G30" s="30"/>
      <c r="H30" s="30"/>
      <c r="I30" s="30"/>
      <c r="J30" s="30"/>
      <c r="K30" s="30"/>
      <c r="L30" s="316">
        <v>0</v>
      </c>
      <c r="M30" s="317"/>
      <c r="N30" s="317"/>
      <c r="O30" s="317"/>
      <c r="P30" s="30"/>
      <c r="Q30" s="30"/>
      <c r="R30" s="30"/>
      <c r="S30" s="30"/>
      <c r="T30" s="30"/>
      <c r="U30" s="30"/>
      <c r="V30" s="30"/>
      <c r="W30" s="318">
        <f>ROUND($BD$51,2)</f>
        <v>0</v>
      </c>
      <c r="X30" s="317"/>
      <c r="Y30" s="317"/>
      <c r="Z30" s="317"/>
      <c r="AA30" s="317"/>
      <c r="AB30" s="317"/>
      <c r="AC30" s="317"/>
      <c r="AD30" s="317"/>
      <c r="AE30" s="317"/>
      <c r="AF30" s="30"/>
      <c r="AG30" s="30"/>
      <c r="AH30" s="30"/>
      <c r="AI30" s="30"/>
      <c r="AJ30" s="30"/>
      <c r="AK30" s="318">
        <v>0</v>
      </c>
      <c r="AL30" s="317"/>
      <c r="AM30" s="317"/>
      <c r="AN30" s="317"/>
      <c r="AO30" s="317"/>
      <c r="AP30" s="30"/>
      <c r="AQ30" s="31"/>
      <c r="BE30" s="320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14"/>
    </row>
    <row r="32" spans="2:57" s="6" customFormat="1" ht="27" customHeight="1">
      <c r="B32" s="23"/>
      <c r="C32" s="32"/>
      <c r="D32" s="33" t="s">
        <v>49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50</v>
      </c>
      <c r="U32" s="34"/>
      <c r="V32" s="34"/>
      <c r="W32" s="34"/>
      <c r="X32" s="303" t="s">
        <v>51</v>
      </c>
      <c r="Y32" s="298"/>
      <c r="Z32" s="298"/>
      <c r="AA32" s="298"/>
      <c r="AB32" s="298"/>
      <c r="AC32" s="34"/>
      <c r="AD32" s="34"/>
      <c r="AE32" s="34"/>
      <c r="AF32" s="34"/>
      <c r="AG32" s="34"/>
      <c r="AH32" s="34"/>
      <c r="AI32" s="34"/>
      <c r="AJ32" s="34"/>
      <c r="AK32" s="304">
        <f>SUM($AK$23:$AK$30)</f>
        <v>0</v>
      </c>
      <c r="AL32" s="298"/>
      <c r="AM32" s="298"/>
      <c r="AN32" s="298"/>
      <c r="AO32" s="305"/>
      <c r="AP32" s="32"/>
      <c r="AQ32" s="37"/>
      <c r="BE32" s="314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aa2358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306" t="str">
        <f>$K$6</f>
        <v>Opavan - Velké Albrechtice 222 - TZH komunikace</v>
      </c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Velké Albrechtice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308" t="str">
        <f>IF($AN$8="","",$AN$8)</f>
        <v>30.09.2015</v>
      </c>
      <c r="AN44" s="309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Česká republika - Správa státních hmotných rezerv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310" t="str">
        <f>IF($E$17="","",$E$17)</f>
        <v>CIVIL PROJECTS s.r.o.</v>
      </c>
      <c r="AN46" s="309"/>
      <c r="AO46" s="309"/>
      <c r="AP46" s="309"/>
      <c r="AQ46" s="24"/>
      <c r="AR46" s="43"/>
      <c r="AS46" s="311" t="s">
        <v>53</v>
      </c>
      <c r="AT46" s="312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13"/>
      <c r="AT47" s="314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15"/>
      <c r="AT48" s="309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97" t="s">
        <v>54</v>
      </c>
      <c r="D49" s="298"/>
      <c r="E49" s="298"/>
      <c r="F49" s="298"/>
      <c r="G49" s="298"/>
      <c r="H49" s="34"/>
      <c r="I49" s="299" t="s">
        <v>55</v>
      </c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300" t="s">
        <v>56</v>
      </c>
      <c r="AH49" s="298"/>
      <c r="AI49" s="298"/>
      <c r="AJ49" s="298"/>
      <c r="AK49" s="298"/>
      <c r="AL49" s="298"/>
      <c r="AM49" s="298"/>
      <c r="AN49" s="299" t="s">
        <v>57</v>
      </c>
      <c r="AO49" s="298"/>
      <c r="AP49" s="298"/>
      <c r="AQ49" s="58" t="s">
        <v>58</v>
      </c>
      <c r="AR49" s="43"/>
      <c r="AS49" s="59" t="s">
        <v>59</v>
      </c>
      <c r="AT49" s="60" t="s">
        <v>60</v>
      </c>
      <c r="AU49" s="60" t="s">
        <v>61</v>
      </c>
      <c r="AV49" s="60" t="s">
        <v>62</v>
      </c>
      <c r="AW49" s="60" t="s">
        <v>63</v>
      </c>
      <c r="AX49" s="60" t="s">
        <v>64</v>
      </c>
      <c r="AY49" s="60" t="s">
        <v>65</v>
      </c>
      <c r="AZ49" s="60" t="s">
        <v>66</v>
      </c>
      <c r="BA49" s="60" t="s">
        <v>67</v>
      </c>
      <c r="BB49" s="60" t="s">
        <v>68</v>
      </c>
      <c r="BC49" s="60" t="s">
        <v>69</v>
      </c>
      <c r="BD49" s="61" t="s">
        <v>70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71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301">
        <f>ROUND($AG$52+$AG$53+$AG$56,2)</f>
        <v>0</v>
      </c>
      <c r="AH51" s="302"/>
      <c r="AI51" s="302"/>
      <c r="AJ51" s="302"/>
      <c r="AK51" s="302"/>
      <c r="AL51" s="302"/>
      <c r="AM51" s="302"/>
      <c r="AN51" s="301">
        <f>SUM($AG$51,$AT$51)</f>
        <v>0</v>
      </c>
      <c r="AO51" s="302"/>
      <c r="AP51" s="302"/>
      <c r="AQ51" s="68"/>
      <c r="AR51" s="50"/>
      <c r="AS51" s="69">
        <f>ROUND($AS$52+$AS$53+$AS$56,2)</f>
        <v>0</v>
      </c>
      <c r="AT51" s="70">
        <f>ROUND(SUM($AV$51:$AW$51),2)</f>
        <v>0</v>
      </c>
      <c r="AU51" s="71">
        <f>ROUND($AU$52+$AU$53+$AU$56,5)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ROUND($AZ$52+$AZ$53+$AZ$56,2)</f>
        <v>0</v>
      </c>
      <c r="BA51" s="70">
        <f>ROUND($BA$52+$BA$53+$BA$56,2)</f>
        <v>0</v>
      </c>
      <c r="BB51" s="70">
        <f>ROUND($BB$52+$BB$53+$BB$56,2)</f>
        <v>0</v>
      </c>
      <c r="BC51" s="70">
        <f>ROUND($BC$52+$BC$53+$BC$56,2)</f>
        <v>0</v>
      </c>
      <c r="BD51" s="72">
        <f>ROUND($BD$52+$BD$53+$BD$56,2)</f>
        <v>0</v>
      </c>
      <c r="BS51" s="47" t="s">
        <v>72</v>
      </c>
      <c r="BT51" s="47" t="s">
        <v>73</v>
      </c>
      <c r="BU51" s="73" t="s">
        <v>74</v>
      </c>
      <c r="BV51" s="47" t="s">
        <v>75</v>
      </c>
      <c r="BW51" s="47" t="s">
        <v>5</v>
      </c>
      <c r="BX51" s="47" t="s">
        <v>76</v>
      </c>
    </row>
    <row r="52" spans="1:91" s="74" customFormat="1" ht="28.5" customHeight="1">
      <c r="A52" s="205" t="s">
        <v>535</v>
      </c>
      <c r="B52" s="75"/>
      <c r="C52" s="76"/>
      <c r="D52" s="295" t="s">
        <v>77</v>
      </c>
      <c r="E52" s="296"/>
      <c r="F52" s="296"/>
      <c r="G52" s="296"/>
      <c r="H52" s="296"/>
      <c r="I52" s="76"/>
      <c r="J52" s="295" t="s">
        <v>78</v>
      </c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3">
        <f>'D1 - Zpevněné plochy'!$J$27</f>
        <v>0</v>
      </c>
      <c r="AH52" s="294"/>
      <c r="AI52" s="294"/>
      <c r="AJ52" s="294"/>
      <c r="AK52" s="294"/>
      <c r="AL52" s="294"/>
      <c r="AM52" s="294"/>
      <c r="AN52" s="293">
        <f>SUM($AG$52,$AT$52)</f>
        <v>0</v>
      </c>
      <c r="AO52" s="294"/>
      <c r="AP52" s="294"/>
      <c r="AQ52" s="77" t="s">
        <v>79</v>
      </c>
      <c r="AR52" s="78"/>
      <c r="AS52" s="79">
        <v>0</v>
      </c>
      <c r="AT52" s="80">
        <f>ROUND(SUM($AV$52:$AW$52),2)</f>
        <v>0</v>
      </c>
      <c r="AU52" s="81">
        <f>'D1 - Zpevněné plochy'!$P$88</f>
        <v>0</v>
      </c>
      <c r="AV52" s="80">
        <f>'D1 - Zpevněné plochy'!$J$30</f>
        <v>0</v>
      </c>
      <c r="AW52" s="80">
        <f>'D1 - Zpevněné plochy'!$J$31</f>
        <v>0</v>
      </c>
      <c r="AX52" s="80">
        <f>'D1 - Zpevněné plochy'!$J$32</f>
        <v>0</v>
      </c>
      <c r="AY52" s="80">
        <f>'D1 - Zpevněné plochy'!$J$33</f>
        <v>0</v>
      </c>
      <c r="AZ52" s="80">
        <f>'D1 - Zpevněné plochy'!$F$30</f>
        <v>0</v>
      </c>
      <c r="BA52" s="80">
        <f>'D1 - Zpevněné plochy'!$F$31</f>
        <v>0</v>
      </c>
      <c r="BB52" s="80">
        <f>'D1 - Zpevněné plochy'!$F$32</f>
        <v>0</v>
      </c>
      <c r="BC52" s="80">
        <f>'D1 - Zpevněné plochy'!$F$33</f>
        <v>0</v>
      </c>
      <c r="BD52" s="82">
        <f>'D1 - Zpevněné plochy'!$F$34</f>
        <v>0</v>
      </c>
      <c r="BT52" s="74" t="s">
        <v>21</v>
      </c>
      <c r="BV52" s="74" t="s">
        <v>75</v>
      </c>
      <c r="BW52" s="74" t="s">
        <v>80</v>
      </c>
      <c r="BX52" s="74" t="s">
        <v>5</v>
      </c>
      <c r="CM52" s="74" t="s">
        <v>81</v>
      </c>
    </row>
    <row r="53" spans="2:91" s="74" customFormat="1" ht="28.5" customHeight="1">
      <c r="B53" s="75"/>
      <c r="C53" s="76"/>
      <c r="D53" s="295" t="s">
        <v>82</v>
      </c>
      <c r="E53" s="296"/>
      <c r="F53" s="296"/>
      <c r="G53" s="296"/>
      <c r="H53" s="296"/>
      <c r="I53" s="76"/>
      <c r="J53" s="295" t="s">
        <v>83</v>
      </c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3">
        <f>ROUND(SUM($AG$54:$AG$55),2)</f>
        <v>0</v>
      </c>
      <c r="AH53" s="294"/>
      <c r="AI53" s="294"/>
      <c r="AJ53" s="294"/>
      <c r="AK53" s="294"/>
      <c r="AL53" s="294"/>
      <c r="AM53" s="294"/>
      <c r="AN53" s="293">
        <f>SUM($AG$53,$AT$53)</f>
        <v>0</v>
      </c>
      <c r="AO53" s="294"/>
      <c r="AP53" s="294"/>
      <c r="AQ53" s="77" t="s">
        <v>79</v>
      </c>
      <c r="AR53" s="78"/>
      <c r="AS53" s="79">
        <f>ROUND(SUM($AS$54:$AS$55),2)</f>
        <v>0</v>
      </c>
      <c r="AT53" s="80">
        <f>ROUND(SUM($AV$53:$AW$53),2)</f>
        <v>0</v>
      </c>
      <c r="AU53" s="81">
        <f>ROUND(SUM($AU$54:$AU$55),5)</f>
        <v>0</v>
      </c>
      <c r="AV53" s="80">
        <f>ROUND($AZ$53*$L$26,2)</f>
        <v>0</v>
      </c>
      <c r="AW53" s="80">
        <f>ROUND($BA$53*$L$27,2)</f>
        <v>0</v>
      </c>
      <c r="AX53" s="80">
        <f>ROUND($BB$53*$L$26,2)</f>
        <v>0</v>
      </c>
      <c r="AY53" s="80">
        <f>ROUND($BC$53*$L$27,2)</f>
        <v>0</v>
      </c>
      <c r="AZ53" s="80">
        <f>ROUND(SUM($AZ$54:$AZ$55),2)</f>
        <v>0</v>
      </c>
      <c r="BA53" s="80">
        <f>ROUND(SUM($BA$54:$BA$55),2)</f>
        <v>0</v>
      </c>
      <c r="BB53" s="80">
        <f>ROUND(SUM($BB$54:$BB$55),2)</f>
        <v>0</v>
      </c>
      <c r="BC53" s="80">
        <f>ROUND(SUM($BC$54:$BC$55),2)</f>
        <v>0</v>
      </c>
      <c r="BD53" s="82">
        <f>ROUND(SUM($BD$54:$BD$55),2)</f>
        <v>0</v>
      </c>
      <c r="BS53" s="74" t="s">
        <v>72</v>
      </c>
      <c r="BT53" s="74" t="s">
        <v>21</v>
      </c>
      <c r="BU53" s="74" t="s">
        <v>74</v>
      </c>
      <c r="BV53" s="74" t="s">
        <v>75</v>
      </c>
      <c r="BW53" s="74" t="s">
        <v>84</v>
      </c>
      <c r="BX53" s="74" t="s">
        <v>5</v>
      </c>
      <c r="CM53" s="74" t="s">
        <v>81</v>
      </c>
    </row>
    <row r="54" spans="1:76" s="83" customFormat="1" ht="23.25" customHeight="1">
      <c r="A54" s="205" t="s">
        <v>535</v>
      </c>
      <c r="B54" s="84"/>
      <c r="C54" s="85"/>
      <c r="D54" s="85"/>
      <c r="E54" s="292" t="s">
        <v>85</v>
      </c>
      <c r="F54" s="291"/>
      <c r="G54" s="291"/>
      <c r="H54" s="291"/>
      <c r="I54" s="291"/>
      <c r="J54" s="85"/>
      <c r="K54" s="292" t="s">
        <v>86</v>
      </c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0">
        <f>'Kan - Kanalizace'!$J$29</f>
        <v>0</v>
      </c>
      <c r="AH54" s="291"/>
      <c r="AI54" s="291"/>
      <c r="AJ54" s="291"/>
      <c r="AK54" s="291"/>
      <c r="AL54" s="291"/>
      <c r="AM54" s="291"/>
      <c r="AN54" s="290">
        <f>SUM($AG$54,$AT$54)</f>
        <v>0</v>
      </c>
      <c r="AO54" s="291"/>
      <c r="AP54" s="291"/>
      <c r="AQ54" s="86" t="s">
        <v>87</v>
      </c>
      <c r="AR54" s="87"/>
      <c r="AS54" s="88">
        <v>0</v>
      </c>
      <c r="AT54" s="89">
        <f>ROUND(SUM($AV$54:$AW$54),2)</f>
        <v>0</v>
      </c>
      <c r="AU54" s="90">
        <f>'Kan - Kanalizace'!$P$82</f>
        <v>0</v>
      </c>
      <c r="AV54" s="89">
        <f>'Kan - Kanalizace'!$J$32</f>
        <v>0</v>
      </c>
      <c r="AW54" s="89">
        <f>'Kan - Kanalizace'!$J$33</f>
        <v>0</v>
      </c>
      <c r="AX54" s="89">
        <f>'Kan - Kanalizace'!$J$34</f>
        <v>0</v>
      </c>
      <c r="AY54" s="89">
        <f>'Kan - Kanalizace'!$J$35</f>
        <v>0</v>
      </c>
      <c r="AZ54" s="89">
        <f>'Kan - Kanalizace'!$F$32</f>
        <v>0</v>
      </c>
      <c r="BA54" s="89">
        <f>'Kan - Kanalizace'!$F$33</f>
        <v>0</v>
      </c>
      <c r="BB54" s="89">
        <f>'Kan - Kanalizace'!$F$34</f>
        <v>0</v>
      </c>
      <c r="BC54" s="89">
        <f>'Kan - Kanalizace'!$F$35</f>
        <v>0</v>
      </c>
      <c r="BD54" s="91">
        <f>'Kan - Kanalizace'!$F$36</f>
        <v>0</v>
      </c>
      <c r="BT54" s="83" t="s">
        <v>81</v>
      </c>
      <c r="BV54" s="83" t="s">
        <v>75</v>
      </c>
      <c r="BW54" s="83" t="s">
        <v>88</v>
      </c>
      <c r="BX54" s="83" t="s">
        <v>84</v>
      </c>
    </row>
    <row r="55" spans="1:76" s="83" customFormat="1" ht="23.25" customHeight="1">
      <c r="A55" s="205" t="s">
        <v>535</v>
      </c>
      <c r="B55" s="84"/>
      <c r="C55" s="85"/>
      <c r="D55" s="85"/>
      <c r="E55" s="292" t="s">
        <v>89</v>
      </c>
      <c r="F55" s="291"/>
      <c r="G55" s="291"/>
      <c r="H55" s="291"/>
      <c r="I55" s="291"/>
      <c r="J55" s="85"/>
      <c r="K55" s="292" t="s">
        <v>90</v>
      </c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0">
        <f>'Vod - Vodovod'!$J$29</f>
        <v>0</v>
      </c>
      <c r="AH55" s="291"/>
      <c r="AI55" s="291"/>
      <c r="AJ55" s="291"/>
      <c r="AK55" s="291"/>
      <c r="AL55" s="291"/>
      <c r="AM55" s="291"/>
      <c r="AN55" s="290">
        <f>SUM($AG$55,$AT$55)</f>
        <v>0</v>
      </c>
      <c r="AO55" s="291"/>
      <c r="AP55" s="291"/>
      <c r="AQ55" s="86" t="s">
        <v>87</v>
      </c>
      <c r="AR55" s="87"/>
      <c r="AS55" s="88">
        <v>0</v>
      </c>
      <c r="AT55" s="89">
        <f>ROUND(SUM($AV$55:$AW$55),2)</f>
        <v>0</v>
      </c>
      <c r="AU55" s="90">
        <f>'Vod - Vodovod'!$P$84</f>
        <v>0</v>
      </c>
      <c r="AV55" s="89">
        <f>'Vod - Vodovod'!$J$32</f>
        <v>0</v>
      </c>
      <c r="AW55" s="89">
        <f>'Vod - Vodovod'!$J$33</f>
        <v>0</v>
      </c>
      <c r="AX55" s="89">
        <f>'Vod - Vodovod'!$J$34</f>
        <v>0</v>
      </c>
      <c r="AY55" s="89">
        <f>'Vod - Vodovod'!$J$35</f>
        <v>0</v>
      </c>
      <c r="AZ55" s="89">
        <f>'Vod - Vodovod'!$F$32</f>
        <v>0</v>
      </c>
      <c r="BA55" s="89">
        <f>'Vod - Vodovod'!$F$33</f>
        <v>0</v>
      </c>
      <c r="BB55" s="89">
        <f>'Vod - Vodovod'!$F$34</f>
        <v>0</v>
      </c>
      <c r="BC55" s="89">
        <f>'Vod - Vodovod'!$F$35</f>
        <v>0</v>
      </c>
      <c r="BD55" s="91">
        <f>'Vod - Vodovod'!$F$36</f>
        <v>0</v>
      </c>
      <c r="BT55" s="83" t="s">
        <v>81</v>
      </c>
      <c r="BV55" s="83" t="s">
        <v>75</v>
      </c>
      <c r="BW55" s="83" t="s">
        <v>91</v>
      </c>
      <c r="BX55" s="83" t="s">
        <v>84</v>
      </c>
    </row>
    <row r="56" spans="1:91" s="74" customFormat="1" ht="28.5" customHeight="1">
      <c r="A56" s="205" t="s">
        <v>535</v>
      </c>
      <c r="B56" s="75"/>
      <c r="C56" s="76"/>
      <c r="D56" s="295" t="s">
        <v>92</v>
      </c>
      <c r="E56" s="296"/>
      <c r="F56" s="296"/>
      <c r="G56" s="296"/>
      <c r="H56" s="296"/>
      <c r="I56" s="76"/>
      <c r="J56" s="295" t="s">
        <v>93</v>
      </c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3">
        <f>'VRN - Vedlejší rozpočtové...'!$J$27</f>
        <v>0</v>
      </c>
      <c r="AH56" s="294"/>
      <c r="AI56" s="294"/>
      <c r="AJ56" s="294"/>
      <c r="AK56" s="294"/>
      <c r="AL56" s="294"/>
      <c r="AM56" s="294"/>
      <c r="AN56" s="293">
        <f>SUM($AG$56,$AT$56)</f>
        <v>0</v>
      </c>
      <c r="AO56" s="294"/>
      <c r="AP56" s="294"/>
      <c r="AQ56" s="77" t="s">
        <v>79</v>
      </c>
      <c r="AR56" s="78"/>
      <c r="AS56" s="92">
        <v>0</v>
      </c>
      <c r="AT56" s="93">
        <f>ROUND(SUM($AV$56:$AW$56),2)</f>
        <v>0</v>
      </c>
      <c r="AU56" s="94">
        <f>'VRN - Vedlejší rozpočtové...'!$P$77</f>
        <v>0</v>
      </c>
      <c r="AV56" s="93">
        <f>'VRN - Vedlejší rozpočtové...'!$J$30</f>
        <v>0</v>
      </c>
      <c r="AW56" s="93">
        <f>'VRN - Vedlejší rozpočtové...'!$J$31</f>
        <v>0</v>
      </c>
      <c r="AX56" s="93">
        <f>'VRN - Vedlejší rozpočtové...'!$J$32</f>
        <v>0</v>
      </c>
      <c r="AY56" s="93">
        <f>'VRN - Vedlejší rozpočtové...'!$J$33</f>
        <v>0</v>
      </c>
      <c r="AZ56" s="93">
        <f>'VRN - Vedlejší rozpočtové...'!$F$30</f>
        <v>0</v>
      </c>
      <c r="BA56" s="93">
        <f>'VRN - Vedlejší rozpočtové...'!$F$31</f>
        <v>0</v>
      </c>
      <c r="BB56" s="93">
        <f>'VRN - Vedlejší rozpočtové...'!$F$32</f>
        <v>0</v>
      </c>
      <c r="BC56" s="93">
        <f>'VRN - Vedlejší rozpočtové...'!$F$33</f>
        <v>0</v>
      </c>
      <c r="BD56" s="95">
        <f>'VRN - Vedlejší rozpočtové...'!$F$34</f>
        <v>0</v>
      </c>
      <c r="BT56" s="74" t="s">
        <v>21</v>
      </c>
      <c r="BV56" s="74" t="s">
        <v>75</v>
      </c>
      <c r="BW56" s="74" t="s">
        <v>94</v>
      </c>
      <c r="BX56" s="74" t="s">
        <v>5</v>
      </c>
      <c r="CM56" s="74" t="s">
        <v>81</v>
      </c>
    </row>
    <row r="57" spans="2:44" s="6" customFormat="1" ht="30.75" customHeight="1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43"/>
    </row>
    <row r="58" spans="2:44" s="6" customFormat="1" ht="7.5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</row>
  </sheetData>
  <sheetProtection password="CC35" sheet="1" objects="1" scenarios="1" formatColumns="0" formatRows="0" sort="0" autoFilter="0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G53:AM53"/>
    <mergeCell ref="D53:H53"/>
    <mergeCell ref="J53:AF53"/>
    <mergeCell ref="AN54:AP54"/>
    <mergeCell ref="AG54:AM54"/>
    <mergeCell ref="E54:I54"/>
    <mergeCell ref="K54:AF54"/>
    <mergeCell ref="AR2:BE2"/>
    <mergeCell ref="AN55:AP55"/>
    <mergeCell ref="AG55:AM55"/>
    <mergeCell ref="E55:I55"/>
    <mergeCell ref="K55:AF55"/>
    <mergeCell ref="AN56:AP56"/>
    <mergeCell ref="AG56:AM56"/>
    <mergeCell ref="D56:H56"/>
    <mergeCell ref="J56:AF56"/>
    <mergeCell ref="AN53:AP5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D1 - Zpevněné plochy'!C2" tooltip="D1 - Zpevněné plochy" display="/"/>
    <hyperlink ref="A54" location="'Kan - Kanalizace'!C2" tooltip="Kan - Kanalizace" display="/"/>
    <hyperlink ref="A55" location="'Vod - Vodovod'!C2" tooltip="Vod - Vodovod" display="/"/>
    <hyperlink ref="A56" location="'VRN - Vedlejší rozpočtové...'!C2" tooltip="VRN - Vedlejší rozpočtové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8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3"/>
  <sheetViews>
    <sheetView showGridLines="0" zoomScalePageLayoutView="0" workbookViewId="0" topLeftCell="A1">
      <pane ySplit="1" topLeftCell="A265" activePane="bottomLeft" state="frozen"/>
      <selection pane="topLeft" activeCell="A1" sqref="A1"/>
      <selection pane="bottomLeft" activeCell="B3" sqref="B3:K29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8" width="10.5" style="1" customWidth="1"/>
    <col min="19" max="19" width="8.16015625" style="2" customWidth="1"/>
    <col min="20" max="20" width="29.66015625" style="2" customWidth="1"/>
    <col min="21" max="21" width="16.33203125" style="2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7"/>
      <c r="C1" s="207"/>
      <c r="D1" s="206" t="s">
        <v>1</v>
      </c>
      <c r="E1" s="207"/>
      <c r="F1" s="208" t="s">
        <v>536</v>
      </c>
      <c r="G1" s="328" t="s">
        <v>537</v>
      </c>
      <c r="H1" s="328"/>
      <c r="I1" s="207"/>
      <c r="J1" s="208" t="s">
        <v>538</v>
      </c>
      <c r="K1" s="206" t="s">
        <v>95</v>
      </c>
      <c r="L1" s="208" t="s">
        <v>539</v>
      </c>
      <c r="M1" s="208"/>
      <c r="N1" s="208"/>
      <c r="O1" s="208"/>
      <c r="P1" s="208"/>
      <c r="Q1" s="208"/>
      <c r="R1" s="208"/>
      <c r="S1" s="208"/>
      <c r="T1" s="208"/>
      <c r="U1" s="204"/>
      <c r="V1" s="20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288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2" t="s">
        <v>80</v>
      </c>
      <c r="AZ2" s="6" t="s">
        <v>96</v>
      </c>
      <c r="BA2" s="6" t="s">
        <v>96</v>
      </c>
      <c r="BB2" s="6" t="s">
        <v>97</v>
      </c>
      <c r="BC2" s="6" t="s">
        <v>98</v>
      </c>
      <c r="BD2" s="6" t="s">
        <v>81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81</v>
      </c>
      <c r="AZ3" s="6" t="s">
        <v>99</v>
      </c>
      <c r="BA3" s="6" t="s">
        <v>100</v>
      </c>
      <c r="BB3" s="6" t="s">
        <v>101</v>
      </c>
      <c r="BC3" s="6" t="s">
        <v>102</v>
      </c>
      <c r="BD3" s="6" t="s">
        <v>81</v>
      </c>
    </row>
    <row r="4" spans="2:56" s="2" customFormat="1" ht="37.5" customHeight="1">
      <c r="B4" s="10"/>
      <c r="C4" s="11"/>
      <c r="D4" s="12" t="s">
        <v>103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  <c r="AZ4" s="6" t="s">
        <v>104</v>
      </c>
      <c r="BA4" s="6" t="s">
        <v>105</v>
      </c>
      <c r="BB4" s="6" t="s">
        <v>101</v>
      </c>
      <c r="BC4" s="6" t="s">
        <v>106</v>
      </c>
      <c r="BD4" s="6" t="s">
        <v>81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  <c r="AZ5" s="6" t="s">
        <v>107</v>
      </c>
      <c r="BA5" s="6" t="s">
        <v>107</v>
      </c>
      <c r="BB5" s="6" t="s">
        <v>101</v>
      </c>
      <c r="BC5" s="6" t="s">
        <v>108</v>
      </c>
      <c r="BD5" s="6" t="s">
        <v>81</v>
      </c>
    </row>
    <row r="6" spans="2:56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  <c r="AZ6" s="6" t="s">
        <v>109</v>
      </c>
      <c r="BA6" s="6" t="s">
        <v>110</v>
      </c>
      <c r="BB6" s="6" t="s">
        <v>111</v>
      </c>
      <c r="BC6" s="6" t="s">
        <v>112</v>
      </c>
      <c r="BD6" s="6" t="s">
        <v>81</v>
      </c>
    </row>
    <row r="7" spans="2:56" s="2" customFormat="1" ht="15.75" customHeight="1">
      <c r="B7" s="10"/>
      <c r="C7" s="11"/>
      <c r="D7" s="11"/>
      <c r="E7" s="329" t="str">
        <f>'Rekapitulace stavby'!$K$6</f>
        <v>Opavan - Velké Albrechtice 222 - TZH komunikace</v>
      </c>
      <c r="F7" s="321"/>
      <c r="G7" s="321"/>
      <c r="H7" s="321"/>
      <c r="J7" s="11"/>
      <c r="K7" s="13"/>
      <c r="AZ7" s="6" t="s">
        <v>113</v>
      </c>
      <c r="BA7" s="6" t="s">
        <v>114</v>
      </c>
      <c r="BB7" s="6" t="s">
        <v>111</v>
      </c>
      <c r="BC7" s="6" t="s">
        <v>115</v>
      </c>
      <c r="BD7" s="6" t="s">
        <v>81</v>
      </c>
    </row>
    <row r="8" spans="2:11" s="6" customFormat="1" ht="15.75" customHeight="1">
      <c r="B8" s="23"/>
      <c r="C8" s="24"/>
      <c r="D8" s="19" t="s">
        <v>116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06" t="s">
        <v>117</v>
      </c>
      <c r="F9" s="309"/>
      <c r="G9" s="309"/>
      <c r="H9" s="309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97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97" t="s">
        <v>24</v>
      </c>
      <c r="J12" s="52" t="str">
        <f>'Rekapitulace stavby'!$AN$8</f>
        <v>30.09.2015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97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97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97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97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97" t="s">
        <v>29</v>
      </c>
      <c r="J20" s="17" t="s">
        <v>35</v>
      </c>
      <c r="K20" s="27"/>
    </row>
    <row r="21" spans="2:11" s="6" customFormat="1" ht="18.75" customHeight="1">
      <c r="B21" s="23"/>
      <c r="C21" s="24"/>
      <c r="D21" s="24"/>
      <c r="E21" s="17" t="s">
        <v>36</v>
      </c>
      <c r="F21" s="24"/>
      <c r="G21" s="24"/>
      <c r="H21" s="24"/>
      <c r="I21" s="97" t="s">
        <v>31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38</v>
      </c>
      <c r="E23" s="24"/>
      <c r="F23" s="24"/>
      <c r="G23" s="24"/>
      <c r="H23" s="24"/>
      <c r="J23" s="24"/>
      <c r="K23" s="27"/>
    </row>
    <row r="24" spans="2:11" s="98" customFormat="1" ht="15.75" customHeight="1">
      <c r="B24" s="99"/>
      <c r="C24" s="100"/>
      <c r="D24" s="100"/>
      <c r="E24" s="324"/>
      <c r="F24" s="330"/>
      <c r="G24" s="330"/>
      <c r="H24" s="330"/>
      <c r="J24" s="100"/>
      <c r="K24" s="10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102"/>
    </row>
    <row r="27" spans="2:11" s="6" customFormat="1" ht="26.25" customHeight="1">
      <c r="B27" s="23"/>
      <c r="C27" s="24"/>
      <c r="D27" s="103" t="s">
        <v>39</v>
      </c>
      <c r="E27" s="24"/>
      <c r="F27" s="24"/>
      <c r="G27" s="24"/>
      <c r="H27" s="24"/>
      <c r="J27" s="67">
        <f>ROUND($J$88,2)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15" customHeight="1">
      <c r="B29" s="23"/>
      <c r="C29" s="24"/>
      <c r="D29" s="24"/>
      <c r="E29" s="24"/>
      <c r="F29" s="28" t="s">
        <v>41</v>
      </c>
      <c r="G29" s="24"/>
      <c r="H29" s="24"/>
      <c r="I29" s="104" t="s">
        <v>40</v>
      </c>
      <c r="J29" s="28" t="s">
        <v>42</v>
      </c>
      <c r="K29" s="27"/>
    </row>
    <row r="30" spans="2:11" s="6" customFormat="1" ht="15" customHeight="1">
      <c r="B30" s="23"/>
      <c r="C30" s="24"/>
      <c r="D30" s="30" t="s">
        <v>43</v>
      </c>
      <c r="E30" s="30" t="s">
        <v>44</v>
      </c>
      <c r="F30" s="105">
        <f>ROUND(SUM($BE$88:$BE$292),2)</f>
        <v>0</v>
      </c>
      <c r="G30" s="24"/>
      <c r="H30" s="24"/>
      <c r="I30" s="106">
        <v>0.21</v>
      </c>
      <c r="J30" s="105">
        <f>ROUND(ROUND((SUM($BE$88:$BE$292)),2)*$I$30,2)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45</v>
      </c>
      <c r="F31" s="105">
        <f>ROUND(SUM($BF$88:$BF$292),2)</f>
        <v>0</v>
      </c>
      <c r="G31" s="24"/>
      <c r="H31" s="24"/>
      <c r="I31" s="106">
        <v>0.15</v>
      </c>
      <c r="J31" s="105">
        <f>ROUND(ROUND((SUM($BF$88:$BF$292)),2)*$I$31,2)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105">
        <f>ROUND(SUM($BG$88:$BG$292),2)</f>
        <v>0</v>
      </c>
      <c r="G32" s="24"/>
      <c r="H32" s="24"/>
      <c r="I32" s="106">
        <v>0.21</v>
      </c>
      <c r="J32" s="105">
        <v>0</v>
      </c>
      <c r="K32" s="27"/>
    </row>
    <row r="33" spans="2:11" s="6" customFormat="1" ht="15" customHeight="1" hidden="1">
      <c r="B33" s="23"/>
      <c r="C33" s="24"/>
      <c r="D33" s="24"/>
      <c r="E33" s="30" t="s">
        <v>47</v>
      </c>
      <c r="F33" s="105">
        <f>ROUND(SUM($BH$88:$BH$292),2)</f>
        <v>0</v>
      </c>
      <c r="G33" s="24"/>
      <c r="H33" s="24"/>
      <c r="I33" s="106">
        <v>0.15</v>
      </c>
      <c r="J33" s="105">
        <v>0</v>
      </c>
      <c r="K33" s="27"/>
    </row>
    <row r="34" spans="2:11" s="6" customFormat="1" ht="15" customHeight="1" hidden="1">
      <c r="B34" s="23"/>
      <c r="C34" s="24"/>
      <c r="D34" s="24"/>
      <c r="E34" s="30" t="s">
        <v>48</v>
      </c>
      <c r="F34" s="105">
        <f>ROUND(SUM($BI$88:$BI$292),2)</f>
        <v>0</v>
      </c>
      <c r="G34" s="24"/>
      <c r="H34" s="24"/>
      <c r="I34" s="106">
        <v>0</v>
      </c>
      <c r="J34" s="10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49</v>
      </c>
      <c r="E36" s="34"/>
      <c r="F36" s="34"/>
      <c r="G36" s="107" t="s">
        <v>50</v>
      </c>
      <c r="H36" s="35" t="s">
        <v>51</v>
      </c>
      <c r="I36" s="108"/>
      <c r="J36" s="36">
        <f>SUM($J$27:$J$34)</f>
        <v>0</v>
      </c>
      <c r="K36" s="10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10"/>
      <c r="J37" s="39"/>
      <c r="K37" s="40"/>
    </row>
    <row r="41" spans="2:11" s="6" customFormat="1" ht="7.5" customHeight="1">
      <c r="B41" s="111"/>
      <c r="C41" s="112"/>
      <c r="D41" s="112"/>
      <c r="E41" s="112"/>
      <c r="F41" s="112"/>
      <c r="G41" s="112"/>
      <c r="H41" s="112"/>
      <c r="I41" s="112"/>
      <c r="J41" s="112"/>
      <c r="K41" s="113"/>
    </row>
    <row r="42" spans="2:11" s="6" customFormat="1" ht="37.5" customHeight="1">
      <c r="B42" s="23"/>
      <c r="C42" s="12" t="s">
        <v>118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29" t="str">
        <f>$E$7</f>
        <v>Opavan - Velké Albrechtice 222 - TZH komunikace</v>
      </c>
      <c r="F45" s="309"/>
      <c r="G45" s="309"/>
      <c r="H45" s="309"/>
      <c r="J45" s="24"/>
      <c r="K45" s="27"/>
    </row>
    <row r="46" spans="2:11" s="6" customFormat="1" ht="15" customHeight="1">
      <c r="B46" s="23"/>
      <c r="C46" s="19" t="s">
        <v>116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06" t="str">
        <f>$E$9</f>
        <v>D1 - Zpevněné plochy</v>
      </c>
      <c r="F47" s="309"/>
      <c r="G47" s="309"/>
      <c r="H47" s="309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Velké Albrechtice</v>
      </c>
      <c r="G49" s="24"/>
      <c r="H49" s="24"/>
      <c r="I49" s="97" t="s">
        <v>24</v>
      </c>
      <c r="J49" s="52" t="str">
        <f>IF($J$12="","",$J$12)</f>
        <v>30.09.2015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Česká republika - Správa státních hmotných rezerv</v>
      </c>
      <c r="G51" s="24"/>
      <c r="H51" s="24"/>
      <c r="I51" s="97" t="s">
        <v>34</v>
      </c>
      <c r="J51" s="17" t="str">
        <f>$E$21</f>
        <v>CIVIL PROJECTS s.r.o.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14" t="s">
        <v>119</v>
      </c>
      <c r="D54" s="32"/>
      <c r="E54" s="32"/>
      <c r="F54" s="32"/>
      <c r="G54" s="32"/>
      <c r="H54" s="32"/>
      <c r="I54" s="115"/>
      <c r="J54" s="116" t="s">
        <v>120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121</v>
      </c>
      <c r="D56" s="24"/>
      <c r="E56" s="24"/>
      <c r="F56" s="24"/>
      <c r="G56" s="24"/>
      <c r="H56" s="24"/>
      <c r="J56" s="67">
        <f>$J$88</f>
        <v>0</v>
      </c>
      <c r="K56" s="27"/>
      <c r="AU56" s="6" t="s">
        <v>122</v>
      </c>
    </row>
    <row r="57" spans="2:11" s="73" customFormat="1" ht="25.5" customHeight="1">
      <c r="B57" s="117"/>
      <c r="C57" s="118"/>
      <c r="D57" s="119" t="s">
        <v>123</v>
      </c>
      <c r="E57" s="119"/>
      <c r="F57" s="119"/>
      <c r="G57" s="119"/>
      <c r="H57" s="119"/>
      <c r="I57" s="120"/>
      <c r="J57" s="121">
        <f>$J$89</f>
        <v>0</v>
      </c>
      <c r="K57" s="122"/>
    </row>
    <row r="58" spans="2:11" s="73" customFormat="1" ht="25.5" customHeight="1">
      <c r="B58" s="117"/>
      <c r="C58" s="118"/>
      <c r="D58" s="119" t="s">
        <v>124</v>
      </c>
      <c r="E58" s="119"/>
      <c r="F58" s="119"/>
      <c r="G58" s="119"/>
      <c r="H58" s="119"/>
      <c r="I58" s="120"/>
      <c r="J58" s="121">
        <f>$J$123</f>
        <v>0</v>
      </c>
      <c r="K58" s="122"/>
    </row>
    <row r="59" spans="2:11" s="73" customFormat="1" ht="25.5" customHeight="1">
      <c r="B59" s="117"/>
      <c r="C59" s="118"/>
      <c r="D59" s="119" t="s">
        <v>125</v>
      </c>
      <c r="E59" s="119"/>
      <c r="F59" s="119"/>
      <c r="G59" s="119"/>
      <c r="H59" s="119"/>
      <c r="I59" s="120"/>
      <c r="J59" s="121">
        <f>$J$135</f>
        <v>0</v>
      </c>
      <c r="K59" s="122"/>
    </row>
    <row r="60" spans="2:11" s="73" customFormat="1" ht="25.5" customHeight="1">
      <c r="B60" s="117"/>
      <c r="C60" s="118"/>
      <c r="D60" s="119" t="s">
        <v>126</v>
      </c>
      <c r="E60" s="119"/>
      <c r="F60" s="119"/>
      <c r="G60" s="119"/>
      <c r="H60" s="119"/>
      <c r="I60" s="120"/>
      <c r="J60" s="121">
        <f>$J$157</f>
        <v>0</v>
      </c>
      <c r="K60" s="122"/>
    </row>
    <row r="61" spans="2:11" s="73" customFormat="1" ht="25.5" customHeight="1">
      <c r="B61" s="117"/>
      <c r="C61" s="118"/>
      <c r="D61" s="119" t="s">
        <v>127</v>
      </c>
      <c r="E61" s="119"/>
      <c r="F61" s="119"/>
      <c r="G61" s="119"/>
      <c r="H61" s="119"/>
      <c r="I61" s="120"/>
      <c r="J61" s="121">
        <f>$J$165</f>
        <v>0</v>
      </c>
      <c r="K61" s="122"/>
    </row>
    <row r="62" spans="2:11" s="73" customFormat="1" ht="25.5" customHeight="1">
      <c r="B62" s="117"/>
      <c r="C62" s="118"/>
      <c r="D62" s="119" t="s">
        <v>128</v>
      </c>
      <c r="E62" s="119"/>
      <c r="F62" s="119"/>
      <c r="G62" s="119"/>
      <c r="H62" s="119"/>
      <c r="I62" s="120"/>
      <c r="J62" s="121">
        <f>$J$181</f>
        <v>0</v>
      </c>
      <c r="K62" s="122"/>
    </row>
    <row r="63" spans="2:11" s="73" customFormat="1" ht="25.5" customHeight="1">
      <c r="B63" s="117"/>
      <c r="C63" s="118"/>
      <c r="D63" s="119" t="s">
        <v>129</v>
      </c>
      <c r="E63" s="119"/>
      <c r="F63" s="119"/>
      <c r="G63" s="119"/>
      <c r="H63" s="119"/>
      <c r="I63" s="120"/>
      <c r="J63" s="121">
        <f>$J$191</f>
        <v>0</v>
      </c>
      <c r="K63" s="122"/>
    </row>
    <row r="64" spans="2:11" s="73" customFormat="1" ht="25.5" customHeight="1">
      <c r="B64" s="117"/>
      <c r="C64" s="118"/>
      <c r="D64" s="119" t="s">
        <v>130</v>
      </c>
      <c r="E64" s="119"/>
      <c r="F64" s="119"/>
      <c r="G64" s="119"/>
      <c r="H64" s="119"/>
      <c r="I64" s="120"/>
      <c r="J64" s="121">
        <f>$J$207</f>
        <v>0</v>
      </c>
      <c r="K64" s="122"/>
    </row>
    <row r="65" spans="2:11" s="73" customFormat="1" ht="25.5" customHeight="1">
      <c r="B65" s="117"/>
      <c r="C65" s="118"/>
      <c r="D65" s="119" t="s">
        <v>131</v>
      </c>
      <c r="E65" s="119"/>
      <c r="F65" s="119"/>
      <c r="G65" s="119"/>
      <c r="H65" s="119"/>
      <c r="I65" s="120"/>
      <c r="J65" s="121">
        <f>$J$224</f>
        <v>0</v>
      </c>
      <c r="K65" s="122"/>
    </row>
    <row r="66" spans="2:11" s="73" customFormat="1" ht="25.5" customHeight="1">
      <c r="B66" s="117"/>
      <c r="C66" s="118"/>
      <c r="D66" s="119" t="s">
        <v>132</v>
      </c>
      <c r="E66" s="119"/>
      <c r="F66" s="119"/>
      <c r="G66" s="119"/>
      <c r="H66" s="119"/>
      <c r="I66" s="120"/>
      <c r="J66" s="121">
        <f>$J$245</f>
        <v>0</v>
      </c>
      <c r="K66" s="122"/>
    </row>
    <row r="67" spans="2:11" s="73" customFormat="1" ht="25.5" customHeight="1">
      <c r="B67" s="117"/>
      <c r="C67" s="118"/>
      <c r="D67" s="119" t="s">
        <v>133</v>
      </c>
      <c r="E67" s="119"/>
      <c r="F67" s="119"/>
      <c r="G67" s="119"/>
      <c r="H67" s="119"/>
      <c r="I67" s="120"/>
      <c r="J67" s="121">
        <f>$J$277</f>
        <v>0</v>
      </c>
      <c r="K67" s="122"/>
    </row>
    <row r="68" spans="2:11" s="73" customFormat="1" ht="25.5" customHeight="1">
      <c r="B68" s="117"/>
      <c r="C68" s="118"/>
      <c r="D68" s="119" t="s">
        <v>134</v>
      </c>
      <c r="E68" s="119"/>
      <c r="F68" s="119"/>
      <c r="G68" s="119"/>
      <c r="H68" s="119"/>
      <c r="I68" s="120"/>
      <c r="J68" s="121">
        <f>$J$286</f>
        <v>0</v>
      </c>
      <c r="K68" s="122"/>
    </row>
    <row r="69" spans="2:11" s="6" customFormat="1" ht="22.5" customHeight="1">
      <c r="B69" s="23"/>
      <c r="C69" s="24"/>
      <c r="D69" s="24"/>
      <c r="E69" s="24"/>
      <c r="F69" s="24"/>
      <c r="G69" s="24"/>
      <c r="H69" s="24"/>
      <c r="J69" s="24"/>
      <c r="K69" s="27"/>
    </row>
    <row r="70" spans="2:11" s="6" customFormat="1" ht="7.5" customHeight="1">
      <c r="B70" s="38"/>
      <c r="C70" s="39"/>
      <c r="D70" s="39"/>
      <c r="E70" s="39"/>
      <c r="F70" s="39"/>
      <c r="G70" s="39"/>
      <c r="H70" s="39"/>
      <c r="I70" s="110"/>
      <c r="J70" s="39"/>
      <c r="K70" s="40"/>
    </row>
    <row r="74" spans="2:12" s="6" customFormat="1" ht="7.5" customHeight="1">
      <c r="B74" s="41"/>
      <c r="C74" s="42"/>
      <c r="D74" s="42"/>
      <c r="E74" s="42"/>
      <c r="F74" s="42"/>
      <c r="G74" s="42"/>
      <c r="H74" s="42"/>
      <c r="I74" s="112"/>
      <c r="J74" s="42"/>
      <c r="K74" s="42"/>
      <c r="L74" s="43"/>
    </row>
    <row r="75" spans="2:12" s="6" customFormat="1" ht="37.5" customHeight="1">
      <c r="B75" s="23"/>
      <c r="C75" s="12" t="s">
        <v>135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" customHeight="1">
      <c r="B77" s="23"/>
      <c r="C77" s="19" t="s">
        <v>16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6.5" customHeight="1">
      <c r="B78" s="23"/>
      <c r="C78" s="24"/>
      <c r="D78" s="24"/>
      <c r="E78" s="329" t="str">
        <f>$E$7</f>
        <v>Opavan - Velké Albrechtice 222 - TZH komunikace</v>
      </c>
      <c r="F78" s="309"/>
      <c r="G78" s="309"/>
      <c r="H78" s="309"/>
      <c r="J78" s="24"/>
      <c r="K78" s="24"/>
      <c r="L78" s="43"/>
    </row>
    <row r="79" spans="2:12" s="6" customFormat="1" ht="15" customHeight="1">
      <c r="B79" s="23"/>
      <c r="C79" s="19" t="s">
        <v>116</v>
      </c>
      <c r="D79" s="24"/>
      <c r="E79" s="24"/>
      <c r="F79" s="24"/>
      <c r="G79" s="24"/>
      <c r="H79" s="24"/>
      <c r="J79" s="24"/>
      <c r="K79" s="24"/>
      <c r="L79" s="43"/>
    </row>
    <row r="80" spans="2:12" s="6" customFormat="1" ht="19.5" customHeight="1">
      <c r="B80" s="23"/>
      <c r="C80" s="24"/>
      <c r="D80" s="24"/>
      <c r="E80" s="306" t="str">
        <f>$E$9</f>
        <v>D1 - Zpevněné plochy</v>
      </c>
      <c r="F80" s="309"/>
      <c r="G80" s="309"/>
      <c r="H80" s="309"/>
      <c r="J80" s="24"/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8.75" customHeight="1">
      <c r="B82" s="23"/>
      <c r="C82" s="19" t="s">
        <v>22</v>
      </c>
      <c r="D82" s="24"/>
      <c r="E82" s="24"/>
      <c r="F82" s="17" t="str">
        <f>$F$12</f>
        <v>Velké Albrechtice</v>
      </c>
      <c r="G82" s="24"/>
      <c r="H82" s="24"/>
      <c r="I82" s="97" t="s">
        <v>24</v>
      </c>
      <c r="J82" s="52" t="str">
        <f>IF($J$12="","",$J$12)</f>
        <v>30.09.2015</v>
      </c>
      <c r="K82" s="24"/>
      <c r="L82" s="43"/>
    </row>
    <row r="83" spans="2:12" s="6" customFormat="1" ht="7.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12" s="6" customFormat="1" ht="15.75" customHeight="1">
      <c r="B84" s="23"/>
      <c r="C84" s="19" t="s">
        <v>28</v>
      </c>
      <c r="D84" s="24"/>
      <c r="E84" s="24"/>
      <c r="F84" s="17" t="str">
        <f>$E$15</f>
        <v>Česká republika - Správa státních hmotných rezerv</v>
      </c>
      <c r="G84" s="24"/>
      <c r="H84" s="24"/>
      <c r="I84" s="97" t="s">
        <v>34</v>
      </c>
      <c r="J84" s="17" t="str">
        <f>$E$21</f>
        <v>CIVIL PROJECTS s.r.o.</v>
      </c>
      <c r="K84" s="24"/>
      <c r="L84" s="43"/>
    </row>
    <row r="85" spans="2:12" s="6" customFormat="1" ht="15" customHeight="1">
      <c r="B85" s="23"/>
      <c r="C85" s="19" t="s">
        <v>32</v>
      </c>
      <c r="D85" s="24"/>
      <c r="E85" s="24"/>
      <c r="F85" s="17">
        <f>IF($E$18="","",$E$18)</f>
      </c>
      <c r="G85" s="24"/>
      <c r="H85" s="24"/>
      <c r="J85" s="24"/>
      <c r="K85" s="24"/>
      <c r="L85" s="43"/>
    </row>
    <row r="86" spans="2:12" s="6" customFormat="1" ht="11.25" customHeight="1">
      <c r="B86" s="23"/>
      <c r="C86" s="24"/>
      <c r="D86" s="24"/>
      <c r="E86" s="24"/>
      <c r="F86" s="24"/>
      <c r="G86" s="24"/>
      <c r="H86" s="24"/>
      <c r="J86" s="24"/>
      <c r="K86" s="24"/>
      <c r="L86" s="43"/>
    </row>
    <row r="87" spans="2:20" s="123" customFormat="1" ht="30" customHeight="1">
      <c r="B87" s="124"/>
      <c r="C87" s="125" t="s">
        <v>136</v>
      </c>
      <c r="D87" s="126" t="s">
        <v>58</v>
      </c>
      <c r="E87" s="126" t="s">
        <v>54</v>
      </c>
      <c r="F87" s="126" t="s">
        <v>137</v>
      </c>
      <c r="G87" s="126" t="s">
        <v>138</v>
      </c>
      <c r="H87" s="126" t="s">
        <v>139</v>
      </c>
      <c r="I87" s="127" t="s">
        <v>140</v>
      </c>
      <c r="J87" s="126" t="s">
        <v>141</v>
      </c>
      <c r="K87" s="128" t="s">
        <v>142</v>
      </c>
      <c r="L87" s="129"/>
      <c r="M87" s="59" t="s">
        <v>143</v>
      </c>
      <c r="N87" s="60" t="s">
        <v>43</v>
      </c>
      <c r="O87" s="60" t="s">
        <v>144</v>
      </c>
      <c r="P87" s="60" t="s">
        <v>145</v>
      </c>
      <c r="Q87" s="60" t="s">
        <v>146</v>
      </c>
      <c r="R87" s="60" t="s">
        <v>147</v>
      </c>
      <c r="S87" s="60" t="s">
        <v>148</v>
      </c>
      <c r="T87" s="61" t="s">
        <v>149</v>
      </c>
    </row>
    <row r="88" spans="2:63" s="6" customFormat="1" ht="30" customHeight="1">
      <c r="B88" s="23"/>
      <c r="C88" s="66" t="s">
        <v>121</v>
      </c>
      <c r="D88" s="24"/>
      <c r="E88" s="24"/>
      <c r="F88" s="24"/>
      <c r="G88" s="24"/>
      <c r="H88" s="24"/>
      <c r="J88" s="130">
        <f>$BK$88</f>
        <v>0</v>
      </c>
      <c r="K88" s="24"/>
      <c r="L88" s="43"/>
      <c r="M88" s="63"/>
      <c r="N88" s="64"/>
      <c r="O88" s="64"/>
      <c r="P88" s="131">
        <f>$P$89+$P$123+$P$135+$P$157+$P$165+$P$181+$P$191+$P$207+$P$224+$P$245+$P$277+$P$286</f>
        <v>0</v>
      </c>
      <c r="Q88" s="64"/>
      <c r="R88" s="131">
        <f>$R$89+$R$123+$R$135+$R$157+$R$165+$R$181+$R$191+$R$207+$R$224+$R$245+$R$277+$R$286</f>
        <v>1257.2717072</v>
      </c>
      <c r="S88" s="64"/>
      <c r="T88" s="132">
        <f>$T$89+$T$123+$T$135+$T$157+$T$165+$T$181+$T$191+$T$207+$T$224+$T$245+$T$277+$T$286</f>
        <v>95.6925</v>
      </c>
      <c r="AT88" s="6" t="s">
        <v>72</v>
      </c>
      <c r="AU88" s="6" t="s">
        <v>122</v>
      </c>
      <c r="BK88" s="133">
        <f>$BK$89+$BK$123+$BK$135+$BK$157+$BK$165+$BK$181+$BK$191+$BK$207+$BK$224+$BK$245+$BK$277+$BK$286</f>
        <v>0</v>
      </c>
    </row>
    <row r="89" spans="2:63" s="134" customFormat="1" ht="37.5" customHeight="1">
      <c r="B89" s="135"/>
      <c r="C89" s="136"/>
      <c r="D89" s="136" t="s">
        <v>72</v>
      </c>
      <c r="E89" s="137" t="s">
        <v>21</v>
      </c>
      <c r="F89" s="137" t="s">
        <v>150</v>
      </c>
      <c r="G89" s="136"/>
      <c r="H89" s="136"/>
      <c r="J89" s="138">
        <f>$BK$89</f>
        <v>0</v>
      </c>
      <c r="K89" s="136"/>
      <c r="L89" s="139"/>
      <c r="M89" s="140"/>
      <c r="N89" s="136"/>
      <c r="O89" s="136"/>
      <c r="P89" s="141">
        <f>SUM($P$90:$P$122)</f>
        <v>0</v>
      </c>
      <c r="Q89" s="136"/>
      <c r="R89" s="141">
        <f>SUM($R$90:$R$122)</f>
        <v>2.8836297</v>
      </c>
      <c r="S89" s="136"/>
      <c r="T89" s="142">
        <f>SUM($T$90:$T$122)</f>
        <v>0</v>
      </c>
      <c r="AR89" s="143" t="s">
        <v>21</v>
      </c>
      <c r="AT89" s="143" t="s">
        <v>72</v>
      </c>
      <c r="AU89" s="143" t="s">
        <v>73</v>
      </c>
      <c r="AY89" s="143" t="s">
        <v>151</v>
      </c>
      <c r="BK89" s="144">
        <f>SUM($BK$90:$BK$122)</f>
        <v>0</v>
      </c>
    </row>
    <row r="90" spans="2:65" s="6" customFormat="1" ht="15.75" customHeight="1">
      <c r="B90" s="23"/>
      <c r="C90" s="145" t="s">
        <v>21</v>
      </c>
      <c r="D90" s="145" t="s">
        <v>152</v>
      </c>
      <c r="E90" s="146" t="s">
        <v>153</v>
      </c>
      <c r="F90" s="147" t="s">
        <v>154</v>
      </c>
      <c r="G90" s="148" t="s">
        <v>101</v>
      </c>
      <c r="H90" s="149">
        <v>897</v>
      </c>
      <c r="I90" s="150"/>
      <c r="J90" s="151">
        <f>ROUND($I$90*$H$90,2)</f>
        <v>0</v>
      </c>
      <c r="K90" s="147"/>
      <c r="L90" s="43"/>
      <c r="M90" s="152"/>
      <c r="N90" s="153" t="s">
        <v>44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98" t="s">
        <v>155</v>
      </c>
      <c r="AT90" s="98" t="s">
        <v>152</v>
      </c>
      <c r="AU90" s="98" t="s">
        <v>21</v>
      </c>
      <c r="AY90" s="6" t="s">
        <v>151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98" t="s">
        <v>21</v>
      </c>
      <c r="BK90" s="156">
        <f>ROUND($I$90*$H$90,2)</f>
        <v>0</v>
      </c>
      <c r="BL90" s="98" t="s">
        <v>155</v>
      </c>
      <c r="BM90" s="98" t="s">
        <v>156</v>
      </c>
    </row>
    <row r="91" spans="2:47" s="6" customFormat="1" ht="16.5" customHeight="1">
      <c r="B91" s="23"/>
      <c r="C91" s="24"/>
      <c r="D91" s="157" t="s">
        <v>157</v>
      </c>
      <c r="E91" s="24"/>
      <c r="F91" s="158" t="s">
        <v>154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157</v>
      </c>
      <c r="AU91" s="6" t="s">
        <v>21</v>
      </c>
    </row>
    <row r="92" spans="2:51" s="6" customFormat="1" ht="15.75" customHeight="1">
      <c r="B92" s="159"/>
      <c r="C92" s="160"/>
      <c r="D92" s="161" t="s">
        <v>158</v>
      </c>
      <c r="E92" s="160" t="s">
        <v>107</v>
      </c>
      <c r="F92" s="162" t="s">
        <v>159</v>
      </c>
      <c r="G92" s="160"/>
      <c r="H92" s="163">
        <v>897</v>
      </c>
      <c r="J92" s="160"/>
      <c r="K92" s="160"/>
      <c r="L92" s="164"/>
      <c r="M92" s="165"/>
      <c r="N92" s="160"/>
      <c r="O92" s="160"/>
      <c r="P92" s="160"/>
      <c r="Q92" s="160"/>
      <c r="R92" s="160"/>
      <c r="S92" s="160"/>
      <c r="T92" s="166"/>
      <c r="AT92" s="167" t="s">
        <v>158</v>
      </c>
      <c r="AU92" s="167" t="s">
        <v>21</v>
      </c>
      <c r="AV92" s="167" t="s">
        <v>81</v>
      </c>
      <c r="AW92" s="167" t="s">
        <v>122</v>
      </c>
      <c r="AX92" s="167" t="s">
        <v>21</v>
      </c>
      <c r="AY92" s="167" t="s">
        <v>151</v>
      </c>
    </row>
    <row r="93" spans="2:65" s="6" customFormat="1" ht="15.75" customHeight="1">
      <c r="B93" s="23"/>
      <c r="C93" s="145" t="s">
        <v>81</v>
      </c>
      <c r="D93" s="145" t="s">
        <v>152</v>
      </c>
      <c r="E93" s="146" t="s">
        <v>160</v>
      </c>
      <c r="F93" s="147" t="s">
        <v>161</v>
      </c>
      <c r="G93" s="148" t="s">
        <v>111</v>
      </c>
      <c r="H93" s="149">
        <v>805.15</v>
      </c>
      <c r="I93" s="150"/>
      <c r="J93" s="151">
        <f>ROUND($I$93*$H$93,2)</f>
        <v>0</v>
      </c>
      <c r="K93" s="147" t="s">
        <v>162</v>
      </c>
      <c r="L93" s="43"/>
      <c r="M93" s="152"/>
      <c r="N93" s="153" t="s">
        <v>44</v>
      </c>
      <c r="O93" s="24"/>
      <c r="P93" s="154">
        <f>$O$93*$H$93</f>
        <v>0</v>
      </c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98" t="s">
        <v>155</v>
      </c>
      <c r="AT93" s="98" t="s">
        <v>152</v>
      </c>
      <c r="AU93" s="98" t="s">
        <v>21</v>
      </c>
      <c r="AY93" s="6" t="s">
        <v>151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98" t="s">
        <v>21</v>
      </c>
      <c r="BK93" s="156">
        <f>ROUND($I$93*$H$93,2)</f>
        <v>0</v>
      </c>
      <c r="BL93" s="98" t="s">
        <v>155</v>
      </c>
      <c r="BM93" s="98" t="s">
        <v>163</v>
      </c>
    </row>
    <row r="94" spans="2:47" s="6" customFormat="1" ht="27" customHeight="1">
      <c r="B94" s="23"/>
      <c r="C94" s="24"/>
      <c r="D94" s="157" t="s">
        <v>157</v>
      </c>
      <c r="E94" s="24"/>
      <c r="F94" s="158" t="s">
        <v>164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157</v>
      </c>
      <c r="AU94" s="6" t="s">
        <v>21</v>
      </c>
    </row>
    <row r="95" spans="2:51" s="6" customFormat="1" ht="15.75" customHeight="1">
      <c r="B95" s="159"/>
      <c r="C95" s="160"/>
      <c r="D95" s="161" t="s">
        <v>158</v>
      </c>
      <c r="E95" s="160"/>
      <c r="F95" s="162" t="s">
        <v>165</v>
      </c>
      <c r="G95" s="160"/>
      <c r="H95" s="163">
        <v>755.3</v>
      </c>
      <c r="J95" s="160"/>
      <c r="K95" s="160"/>
      <c r="L95" s="164"/>
      <c r="M95" s="165"/>
      <c r="N95" s="160"/>
      <c r="O95" s="160"/>
      <c r="P95" s="160"/>
      <c r="Q95" s="160"/>
      <c r="R95" s="160"/>
      <c r="S95" s="160"/>
      <c r="T95" s="166"/>
      <c r="AT95" s="167" t="s">
        <v>158</v>
      </c>
      <c r="AU95" s="167" t="s">
        <v>21</v>
      </c>
      <c r="AV95" s="167" t="s">
        <v>81</v>
      </c>
      <c r="AW95" s="167" t="s">
        <v>122</v>
      </c>
      <c r="AX95" s="167" t="s">
        <v>73</v>
      </c>
      <c r="AY95" s="167" t="s">
        <v>151</v>
      </c>
    </row>
    <row r="96" spans="2:51" s="6" customFormat="1" ht="15.75" customHeight="1">
      <c r="B96" s="159"/>
      <c r="C96" s="160"/>
      <c r="D96" s="161" t="s">
        <v>158</v>
      </c>
      <c r="E96" s="160"/>
      <c r="F96" s="162" t="s">
        <v>166</v>
      </c>
      <c r="G96" s="160"/>
      <c r="H96" s="163">
        <v>31.05</v>
      </c>
      <c r="J96" s="160"/>
      <c r="K96" s="160"/>
      <c r="L96" s="164"/>
      <c r="M96" s="165"/>
      <c r="N96" s="160"/>
      <c r="O96" s="160"/>
      <c r="P96" s="160"/>
      <c r="Q96" s="160"/>
      <c r="R96" s="160"/>
      <c r="S96" s="160"/>
      <c r="T96" s="166"/>
      <c r="AT96" s="167" t="s">
        <v>158</v>
      </c>
      <c r="AU96" s="167" t="s">
        <v>21</v>
      </c>
      <c r="AV96" s="167" t="s">
        <v>81</v>
      </c>
      <c r="AW96" s="167" t="s">
        <v>122</v>
      </c>
      <c r="AX96" s="167" t="s">
        <v>73</v>
      </c>
      <c r="AY96" s="167" t="s">
        <v>151</v>
      </c>
    </row>
    <row r="97" spans="2:51" s="6" customFormat="1" ht="15.75" customHeight="1">
      <c r="B97" s="159"/>
      <c r="C97" s="160"/>
      <c r="D97" s="161" t="s">
        <v>158</v>
      </c>
      <c r="E97" s="160"/>
      <c r="F97" s="162" t="s">
        <v>167</v>
      </c>
      <c r="G97" s="160"/>
      <c r="H97" s="163">
        <v>9.2</v>
      </c>
      <c r="J97" s="160"/>
      <c r="K97" s="160"/>
      <c r="L97" s="164"/>
      <c r="M97" s="165"/>
      <c r="N97" s="160"/>
      <c r="O97" s="160"/>
      <c r="P97" s="160"/>
      <c r="Q97" s="160"/>
      <c r="R97" s="160"/>
      <c r="S97" s="160"/>
      <c r="T97" s="166"/>
      <c r="AT97" s="167" t="s">
        <v>158</v>
      </c>
      <c r="AU97" s="167" t="s">
        <v>21</v>
      </c>
      <c r="AV97" s="167" t="s">
        <v>81</v>
      </c>
      <c r="AW97" s="167" t="s">
        <v>122</v>
      </c>
      <c r="AX97" s="167" t="s">
        <v>73</v>
      </c>
      <c r="AY97" s="167" t="s">
        <v>151</v>
      </c>
    </row>
    <row r="98" spans="2:51" s="6" customFormat="1" ht="15.75" customHeight="1">
      <c r="B98" s="159"/>
      <c r="C98" s="160"/>
      <c r="D98" s="161" t="s">
        <v>158</v>
      </c>
      <c r="E98" s="160"/>
      <c r="F98" s="162" t="s">
        <v>168</v>
      </c>
      <c r="G98" s="160"/>
      <c r="H98" s="163">
        <v>9.6</v>
      </c>
      <c r="J98" s="160"/>
      <c r="K98" s="160"/>
      <c r="L98" s="164"/>
      <c r="M98" s="165"/>
      <c r="N98" s="160"/>
      <c r="O98" s="160"/>
      <c r="P98" s="160"/>
      <c r="Q98" s="160"/>
      <c r="R98" s="160"/>
      <c r="S98" s="160"/>
      <c r="T98" s="166"/>
      <c r="AT98" s="167" t="s">
        <v>158</v>
      </c>
      <c r="AU98" s="167" t="s">
        <v>21</v>
      </c>
      <c r="AV98" s="167" t="s">
        <v>81</v>
      </c>
      <c r="AW98" s="167" t="s">
        <v>122</v>
      </c>
      <c r="AX98" s="167" t="s">
        <v>73</v>
      </c>
      <c r="AY98" s="167" t="s">
        <v>151</v>
      </c>
    </row>
    <row r="99" spans="2:51" s="6" customFormat="1" ht="15.75" customHeight="1">
      <c r="B99" s="168"/>
      <c r="C99" s="169"/>
      <c r="D99" s="161" t="s">
        <v>158</v>
      </c>
      <c r="E99" s="169" t="s">
        <v>113</v>
      </c>
      <c r="F99" s="170" t="s">
        <v>169</v>
      </c>
      <c r="G99" s="169"/>
      <c r="H99" s="171">
        <v>805.15</v>
      </c>
      <c r="J99" s="169"/>
      <c r="K99" s="169"/>
      <c r="L99" s="172"/>
      <c r="M99" s="173"/>
      <c r="N99" s="169"/>
      <c r="O99" s="169"/>
      <c r="P99" s="169"/>
      <c r="Q99" s="169"/>
      <c r="R99" s="169"/>
      <c r="S99" s="169"/>
      <c r="T99" s="174"/>
      <c r="AT99" s="175" t="s">
        <v>158</v>
      </c>
      <c r="AU99" s="175" t="s">
        <v>21</v>
      </c>
      <c r="AV99" s="175" t="s">
        <v>155</v>
      </c>
      <c r="AW99" s="175" t="s">
        <v>122</v>
      </c>
      <c r="AX99" s="175" t="s">
        <v>21</v>
      </c>
      <c r="AY99" s="175" t="s">
        <v>151</v>
      </c>
    </row>
    <row r="100" spans="2:65" s="6" customFormat="1" ht="15.75" customHeight="1">
      <c r="B100" s="23"/>
      <c r="C100" s="145" t="s">
        <v>170</v>
      </c>
      <c r="D100" s="145" t="s">
        <v>152</v>
      </c>
      <c r="E100" s="146" t="s">
        <v>171</v>
      </c>
      <c r="F100" s="147" t="s">
        <v>172</v>
      </c>
      <c r="G100" s="148" t="s">
        <v>111</v>
      </c>
      <c r="H100" s="149">
        <v>402.575</v>
      </c>
      <c r="I100" s="150"/>
      <c r="J100" s="151">
        <f>ROUND($I$100*$H$100,2)</f>
        <v>0</v>
      </c>
      <c r="K100" s="147" t="s">
        <v>162</v>
      </c>
      <c r="L100" s="43"/>
      <c r="M100" s="152"/>
      <c r="N100" s="153" t="s">
        <v>44</v>
      </c>
      <c r="O100" s="24"/>
      <c r="P100" s="154">
        <f>$O$100*$H$100</f>
        <v>0</v>
      </c>
      <c r="Q100" s="154">
        <v>0</v>
      </c>
      <c r="R100" s="154">
        <f>$Q$100*$H$100</f>
        <v>0</v>
      </c>
      <c r="S100" s="154">
        <v>0</v>
      </c>
      <c r="T100" s="155">
        <f>$S$100*$H$100</f>
        <v>0</v>
      </c>
      <c r="AR100" s="98" t="s">
        <v>155</v>
      </c>
      <c r="AT100" s="98" t="s">
        <v>152</v>
      </c>
      <c r="AU100" s="98" t="s">
        <v>21</v>
      </c>
      <c r="AY100" s="6" t="s">
        <v>151</v>
      </c>
      <c r="BE100" s="156">
        <f>IF($N$100="základní",$J$100,0)</f>
        <v>0</v>
      </c>
      <c r="BF100" s="156">
        <f>IF($N$100="snížená",$J$100,0)</f>
        <v>0</v>
      </c>
      <c r="BG100" s="156">
        <f>IF($N$100="zákl. přenesená",$J$100,0)</f>
        <v>0</v>
      </c>
      <c r="BH100" s="156">
        <f>IF($N$100="sníž. přenesená",$J$100,0)</f>
        <v>0</v>
      </c>
      <c r="BI100" s="156">
        <f>IF($N$100="nulová",$J$100,0)</f>
        <v>0</v>
      </c>
      <c r="BJ100" s="98" t="s">
        <v>21</v>
      </c>
      <c r="BK100" s="156">
        <f>ROUND($I$100*$H$100,2)</f>
        <v>0</v>
      </c>
      <c r="BL100" s="98" t="s">
        <v>155</v>
      </c>
      <c r="BM100" s="98" t="s">
        <v>173</v>
      </c>
    </row>
    <row r="101" spans="2:47" s="6" customFormat="1" ht="27" customHeight="1">
      <c r="B101" s="23"/>
      <c r="C101" s="24"/>
      <c r="D101" s="157" t="s">
        <v>157</v>
      </c>
      <c r="E101" s="24"/>
      <c r="F101" s="158" t="s">
        <v>174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157</v>
      </c>
      <c r="AU101" s="6" t="s">
        <v>21</v>
      </c>
    </row>
    <row r="102" spans="2:47" s="6" customFormat="1" ht="30.75" customHeight="1">
      <c r="B102" s="23"/>
      <c r="C102" s="24"/>
      <c r="D102" s="161" t="s">
        <v>175</v>
      </c>
      <c r="E102" s="24"/>
      <c r="F102" s="176" t="s">
        <v>176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175</v>
      </c>
      <c r="AU102" s="6" t="s">
        <v>21</v>
      </c>
    </row>
    <row r="103" spans="2:51" s="6" customFormat="1" ht="15.75" customHeight="1">
      <c r="B103" s="159"/>
      <c r="C103" s="160"/>
      <c r="D103" s="161" t="s">
        <v>158</v>
      </c>
      <c r="E103" s="160"/>
      <c r="F103" s="162" t="s">
        <v>177</v>
      </c>
      <c r="G103" s="160"/>
      <c r="H103" s="163">
        <v>402.575</v>
      </c>
      <c r="J103" s="160"/>
      <c r="K103" s="160"/>
      <c r="L103" s="164"/>
      <c r="M103" s="165"/>
      <c r="N103" s="160"/>
      <c r="O103" s="160"/>
      <c r="P103" s="160"/>
      <c r="Q103" s="160"/>
      <c r="R103" s="160"/>
      <c r="S103" s="160"/>
      <c r="T103" s="166"/>
      <c r="AT103" s="167" t="s">
        <v>158</v>
      </c>
      <c r="AU103" s="167" t="s">
        <v>21</v>
      </c>
      <c r="AV103" s="167" t="s">
        <v>81</v>
      </c>
      <c r="AW103" s="167" t="s">
        <v>73</v>
      </c>
      <c r="AX103" s="167" t="s">
        <v>21</v>
      </c>
      <c r="AY103" s="167" t="s">
        <v>151</v>
      </c>
    </row>
    <row r="104" spans="2:65" s="6" customFormat="1" ht="15.75" customHeight="1">
      <c r="B104" s="23"/>
      <c r="C104" s="145" t="s">
        <v>155</v>
      </c>
      <c r="D104" s="145" t="s">
        <v>152</v>
      </c>
      <c r="E104" s="146" t="s">
        <v>178</v>
      </c>
      <c r="F104" s="147" t="s">
        <v>179</v>
      </c>
      <c r="G104" s="148" t="s">
        <v>101</v>
      </c>
      <c r="H104" s="149">
        <v>686.4</v>
      </c>
      <c r="I104" s="150"/>
      <c r="J104" s="151">
        <f>ROUND($I$104*$H$104,2)</f>
        <v>0</v>
      </c>
      <c r="K104" s="147" t="s">
        <v>162</v>
      </c>
      <c r="L104" s="43"/>
      <c r="M104" s="152"/>
      <c r="N104" s="153" t="s">
        <v>44</v>
      </c>
      <c r="O104" s="24"/>
      <c r="P104" s="154">
        <f>$O$104*$H$104</f>
        <v>0</v>
      </c>
      <c r="Q104" s="154">
        <v>0.0001</v>
      </c>
      <c r="R104" s="154">
        <f>$Q$104*$H$104</f>
        <v>0.06864</v>
      </c>
      <c r="S104" s="154">
        <v>0</v>
      </c>
      <c r="T104" s="155">
        <f>$S$104*$H$104</f>
        <v>0</v>
      </c>
      <c r="AR104" s="98" t="s">
        <v>155</v>
      </c>
      <c r="AT104" s="98" t="s">
        <v>152</v>
      </c>
      <c r="AU104" s="98" t="s">
        <v>21</v>
      </c>
      <c r="AY104" s="6" t="s">
        <v>151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98" t="s">
        <v>21</v>
      </c>
      <c r="BK104" s="156">
        <f>ROUND($I$104*$H$104,2)</f>
        <v>0</v>
      </c>
      <c r="BL104" s="98" t="s">
        <v>155</v>
      </c>
      <c r="BM104" s="98" t="s">
        <v>180</v>
      </c>
    </row>
    <row r="105" spans="2:47" s="6" customFormat="1" ht="27" customHeight="1">
      <c r="B105" s="23"/>
      <c r="C105" s="24"/>
      <c r="D105" s="157" t="s">
        <v>157</v>
      </c>
      <c r="E105" s="24"/>
      <c r="F105" s="158" t="s">
        <v>181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157</v>
      </c>
      <c r="AU105" s="6" t="s">
        <v>21</v>
      </c>
    </row>
    <row r="106" spans="2:47" s="6" customFormat="1" ht="30.75" customHeight="1">
      <c r="B106" s="23"/>
      <c r="C106" s="24"/>
      <c r="D106" s="161" t="s">
        <v>175</v>
      </c>
      <c r="E106" s="24"/>
      <c r="F106" s="176" t="s">
        <v>182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175</v>
      </c>
      <c r="AU106" s="6" t="s">
        <v>21</v>
      </c>
    </row>
    <row r="107" spans="2:51" s="6" customFormat="1" ht="15.75" customHeight="1">
      <c r="B107" s="159"/>
      <c r="C107" s="160"/>
      <c r="D107" s="161" t="s">
        <v>158</v>
      </c>
      <c r="E107" s="160"/>
      <c r="F107" s="162" t="s">
        <v>183</v>
      </c>
      <c r="G107" s="160"/>
      <c r="H107" s="163">
        <v>686.4</v>
      </c>
      <c r="J107" s="160"/>
      <c r="K107" s="160"/>
      <c r="L107" s="164"/>
      <c r="M107" s="165"/>
      <c r="N107" s="160"/>
      <c r="O107" s="160"/>
      <c r="P107" s="160"/>
      <c r="Q107" s="160"/>
      <c r="R107" s="160"/>
      <c r="S107" s="160"/>
      <c r="T107" s="166"/>
      <c r="AT107" s="167" t="s">
        <v>158</v>
      </c>
      <c r="AU107" s="167" t="s">
        <v>21</v>
      </c>
      <c r="AV107" s="167" t="s">
        <v>81</v>
      </c>
      <c r="AW107" s="167" t="s">
        <v>122</v>
      </c>
      <c r="AX107" s="167" t="s">
        <v>21</v>
      </c>
      <c r="AY107" s="167" t="s">
        <v>151</v>
      </c>
    </row>
    <row r="108" spans="2:65" s="6" customFormat="1" ht="15.75" customHeight="1">
      <c r="B108" s="23"/>
      <c r="C108" s="177" t="s">
        <v>184</v>
      </c>
      <c r="D108" s="177" t="s">
        <v>185</v>
      </c>
      <c r="E108" s="178" t="s">
        <v>186</v>
      </c>
      <c r="F108" s="179" t="s">
        <v>187</v>
      </c>
      <c r="G108" s="180" t="s">
        <v>101</v>
      </c>
      <c r="H108" s="181">
        <v>789.36</v>
      </c>
      <c r="I108" s="182"/>
      <c r="J108" s="183">
        <f>ROUND($I$108*$H$108,2)</f>
        <v>0</v>
      </c>
      <c r="K108" s="179" t="s">
        <v>162</v>
      </c>
      <c r="L108" s="184"/>
      <c r="M108" s="185"/>
      <c r="N108" s="186" t="s">
        <v>44</v>
      </c>
      <c r="O108" s="24"/>
      <c r="P108" s="154">
        <f>$O$108*$H$108</f>
        <v>0</v>
      </c>
      <c r="Q108" s="154">
        <v>0.00023</v>
      </c>
      <c r="R108" s="154">
        <f>$Q$108*$H$108</f>
        <v>0.18155280000000001</v>
      </c>
      <c r="S108" s="154">
        <v>0</v>
      </c>
      <c r="T108" s="155">
        <f>$S$108*$H$108</f>
        <v>0</v>
      </c>
      <c r="AR108" s="98" t="s">
        <v>188</v>
      </c>
      <c r="AT108" s="98" t="s">
        <v>185</v>
      </c>
      <c r="AU108" s="98" t="s">
        <v>21</v>
      </c>
      <c r="AY108" s="6" t="s">
        <v>151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98" t="s">
        <v>21</v>
      </c>
      <c r="BK108" s="156">
        <f>ROUND($I$108*$H$108,2)</f>
        <v>0</v>
      </c>
      <c r="BL108" s="98" t="s">
        <v>155</v>
      </c>
      <c r="BM108" s="98" t="s">
        <v>189</v>
      </c>
    </row>
    <row r="109" spans="2:47" s="6" customFormat="1" ht="16.5" customHeight="1">
      <c r="B109" s="23"/>
      <c r="C109" s="24"/>
      <c r="D109" s="157" t="s">
        <v>157</v>
      </c>
      <c r="E109" s="24"/>
      <c r="F109" s="158" t="s">
        <v>190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157</v>
      </c>
      <c r="AU109" s="6" t="s">
        <v>21</v>
      </c>
    </row>
    <row r="110" spans="2:51" s="6" customFormat="1" ht="15.75" customHeight="1">
      <c r="B110" s="159"/>
      <c r="C110" s="160"/>
      <c r="D110" s="161" t="s">
        <v>158</v>
      </c>
      <c r="E110" s="160"/>
      <c r="F110" s="162" t="s">
        <v>191</v>
      </c>
      <c r="G110" s="160"/>
      <c r="H110" s="163">
        <v>789.36</v>
      </c>
      <c r="J110" s="160"/>
      <c r="K110" s="160"/>
      <c r="L110" s="164"/>
      <c r="M110" s="165"/>
      <c r="N110" s="160"/>
      <c r="O110" s="160"/>
      <c r="P110" s="160"/>
      <c r="Q110" s="160"/>
      <c r="R110" s="160"/>
      <c r="S110" s="160"/>
      <c r="T110" s="166"/>
      <c r="AT110" s="167" t="s">
        <v>158</v>
      </c>
      <c r="AU110" s="167" t="s">
        <v>21</v>
      </c>
      <c r="AV110" s="167" t="s">
        <v>81</v>
      </c>
      <c r="AW110" s="167" t="s">
        <v>73</v>
      </c>
      <c r="AX110" s="167" t="s">
        <v>21</v>
      </c>
      <c r="AY110" s="167" t="s">
        <v>151</v>
      </c>
    </row>
    <row r="111" spans="2:65" s="6" customFormat="1" ht="15.75" customHeight="1">
      <c r="B111" s="23"/>
      <c r="C111" s="145" t="s">
        <v>192</v>
      </c>
      <c r="D111" s="145" t="s">
        <v>152</v>
      </c>
      <c r="E111" s="146" t="s">
        <v>193</v>
      </c>
      <c r="F111" s="147" t="s">
        <v>194</v>
      </c>
      <c r="G111" s="148" t="s">
        <v>101</v>
      </c>
      <c r="H111" s="149">
        <v>1145</v>
      </c>
      <c r="I111" s="150"/>
      <c r="J111" s="151">
        <f>ROUND($I$111*$H$111,2)</f>
        <v>0</v>
      </c>
      <c r="K111" s="147" t="s">
        <v>162</v>
      </c>
      <c r="L111" s="43"/>
      <c r="M111" s="152"/>
      <c r="N111" s="153" t="s">
        <v>44</v>
      </c>
      <c r="O111" s="24"/>
      <c r="P111" s="154">
        <f>$O$111*$H$111</f>
        <v>0</v>
      </c>
      <c r="Q111" s="154">
        <v>0</v>
      </c>
      <c r="R111" s="154">
        <f>$Q$111*$H$111</f>
        <v>0</v>
      </c>
      <c r="S111" s="154">
        <v>0</v>
      </c>
      <c r="T111" s="155">
        <f>$S$111*$H$111</f>
        <v>0</v>
      </c>
      <c r="AR111" s="98" t="s">
        <v>155</v>
      </c>
      <c r="AT111" s="98" t="s">
        <v>152</v>
      </c>
      <c r="AU111" s="98" t="s">
        <v>21</v>
      </c>
      <c r="AY111" s="6" t="s">
        <v>151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98" t="s">
        <v>21</v>
      </c>
      <c r="BK111" s="156">
        <f>ROUND($I$111*$H$111,2)</f>
        <v>0</v>
      </c>
      <c r="BL111" s="98" t="s">
        <v>155</v>
      </c>
      <c r="BM111" s="98" t="s">
        <v>195</v>
      </c>
    </row>
    <row r="112" spans="2:47" s="6" customFormat="1" ht="16.5" customHeight="1">
      <c r="B112" s="23"/>
      <c r="C112" s="24"/>
      <c r="D112" s="157" t="s">
        <v>157</v>
      </c>
      <c r="E112" s="24"/>
      <c r="F112" s="158" t="s">
        <v>196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157</v>
      </c>
      <c r="AU112" s="6" t="s">
        <v>21</v>
      </c>
    </row>
    <row r="113" spans="2:47" s="6" customFormat="1" ht="30.75" customHeight="1">
      <c r="B113" s="23"/>
      <c r="C113" s="24"/>
      <c r="D113" s="161" t="s">
        <v>175</v>
      </c>
      <c r="E113" s="24"/>
      <c r="F113" s="176" t="s">
        <v>197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175</v>
      </c>
      <c r="AU113" s="6" t="s">
        <v>21</v>
      </c>
    </row>
    <row r="114" spans="2:51" s="6" customFormat="1" ht="15.75" customHeight="1">
      <c r="B114" s="159"/>
      <c r="C114" s="160"/>
      <c r="D114" s="161" t="s">
        <v>158</v>
      </c>
      <c r="E114" s="160"/>
      <c r="F114" s="162" t="s">
        <v>198</v>
      </c>
      <c r="G114" s="160"/>
      <c r="H114" s="163">
        <v>1145</v>
      </c>
      <c r="J114" s="160"/>
      <c r="K114" s="160"/>
      <c r="L114" s="164"/>
      <c r="M114" s="165"/>
      <c r="N114" s="160"/>
      <c r="O114" s="160"/>
      <c r="P114" s="160"/>
      <c r="Q114" s="160"/>
      <c r="R114" s="160"/>
      <c r="S114" s="160"/>
      <c r="T114" s="166"/>
      <c r="AT114" s="167" t="s">
        <v>158</v>
      </c>
      <c r="AU114" s="167" t="s">
        <v>21</v>
      </c>
      <c r="AV114" s="167" t="s">
        <v>81</v>
      </c>
      <c r="AW114" s="167" t="s">
        <v>122</v>
      </c>
      <c r="AX114" s="167" t="s">
        <v>21</v>
      </c>
      <c r="AY114" s="167" t="s">
        <v>151</v>
      </c>
    </row>
    <row r="115" spans="2:65" s="6" customFormat="1" ht="15.75" customHeight="1">
      <c r="B115" s="23"/>
      <c r="C115" s="145" t="s">
        <v>199</v>
      </c>
      <c r="D115" s="145" t="s">
        <v>152</v>
      </c>
      <c r="E115" s="146" t="s">
        <v>200</v>
      </c>
      <c r="F115" s="147" t="s">
        <v>201</v>
      </c>
      <c r="G115" s="148" t="s">
        <v>111</v>
      </c>
      <c r="H115" s="149">
        <v>445.59</v>
      </c>
      <c r="I115" s="150"/>
      <c r="J115" s="151">
        <f>ROUND($I$115*$H$115,2)</f>
        <v>0</v>
      </c>
      <c r="K115" s="147" t="s">
        <v>162</v>
      </c>
      <c r="L115" s="43"/>
      <c r="M115" s="152"/>
      <c r="N115" s="153" t="s">
        <v>44</v>
      </c>
      <c r="O115" s="24"/>
      <c r="P115" s="154">
        <f>$O$115*$H$115</f>
        <v>0</v>
      </c>
      <c r="Q115" s="154">
        <v>0.00591</v>
      </c>
      <c r="R115" s="154">
        <f>$Q$115*$H$115</f>
        <v>2.6334369</v>
      </c>
      <c r="S115" s="154">
        <v>0</v>
      </c>
      <c r="T115" s="155">
        <f>$S$115*$H$115</f>
        <v>0</v>
      </c>
      <c r="AR115" s="98" t="s">
        <v>155</v>
      </c>
      <c r="AT115" s="98" t="s">
        <v>152</v>
      </c>
      <c r="AU115" s="98" t="s">
        <v>21</v>
      </c>
      <c r="AY115" s="6" t="s">
        <v>151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98" t="s">
        <v>21</v>
      </c>
      <c r="BK115" s="156">
        <f>ROUND($I$115*$H$115,2)</f>
        <v>0</v>
      </c>
      <c r="BL115" s="98" t="s">
        <v>155</v>
      </c>
      <c r="BM115" s="98" t="s">
        <v>202</v>
      </c>
    </row>
    <row r="116" spans="2:47" s="6" customFormat="1" ht="27" customHeight="1">
      <c r="B116" s="23"/>
      <c r="C116" s="24"/>
      <c r="D116" s="157" t="s">
        <v>157</v>
      </c>
      <c r="E116" s="24"/>
      <c r="F116" s="158" t="s">
        <v>203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157</v>
      </c>
      <c r="AU116" s="6" t="s">
        <v>21</v>
      </c>
    </row>
    <row r="117" spans="2:47" s="6" customFormat="1" ht="30.75" customHeight="1">
      <c r="B117" s="23"/>
      <c r="C117" s="24"/>
      <c r="D117" s="161" t="s">
        <v>175</v>
      </c>
      <c r="E117" s="24"/>
      <c r="F117" s="176" t="s">
        <v>204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175</v>
      </c>
      <c r="AU117" s="6" t="s">
        <v>21</v>
      </c>
    </row>
    <row r="118" spans="2:51" s="6" customFormat="1" ht="15.75" customHeight="1">
      <c r="B118" s="159"/>
      <c r="C118" s="160"/>
      <c r="D118" s="161" t="s">
        <v>158</v>
      </c>
      <c r="E118" s="160" t="s">
        <v>109</v>
      </c>
      <c r="F118" s="162" t="s">
        <v>205</v>
      </c>
      <c r="G118" s="160"/>
      <c r="H118" s="163">
        <v>445.59</v>
      </c>
      <c r="J118" s="160"/>
      <c r="K118" s="160"/>
      <c r="L118" s="164"/>
      <c r="M118" s="165"/>
      <c r="N118" s="160"/>
      <c r="O118" s="160"/>
      <c r="P118" s="160"/>
      <c r="Q118" s="160"/>
      <c r="R118" s="160"/>
      <c r="S118" s="160"/>
      <c r="T118" s="166"/>
      <c r="AT118" s="167" t="s">
        <v>158</v>
      </c>
      <c r="AU118" s="167" t="s">
        <v>21</v>
      </c>
      <c r="AV118" s="167" t="s">
        <v>81</v>
      </c>
      <c r="AW118" s="167" t="s">
        <v>122</v>
      </c>
      <c r="AX118" s="167" t="s">
        <v>21</v>
      </c>
      <c r="AY118" s="167" t="s">
        <v>151</v>
      </c>
    </row>
    <row r="119" spans="2:65" s="6" customFormat="1" ht="15.75" customHeight="1">
      <c r="B119" s="23"/>
      <c r="C119" s="145" t="s">
        <v>188</v>
      </c>
      <c r="D119" s="145" t="s">
        <v>152</v>
      </c>
      <c r="E119" s="146" t="s">
        <v>206</v>
      </c>
      <c r="F119" s="147" t="s">
        <v>207</v>
      </c>
      <c r="G119" s="148" t="s">
        <v>101</v>
      </c>
      <c r="H119" s="149">
        <v>4951</v>
      </c>
      <c r="I119" s="150"/>
      <c r="J119" s="151">
        <f>ROUND($I$119*$H$119,2)</f>
        <v>0</v>
      </c>
      <c r="K119" s="147" t="s">
        <v>162</v>
      </c>
      <c r="L119" s="43"/>
      <c r="M119" s="152"/>
      <c r="N119" s="153" t="s">
        <v>44</v>
      </c>
      <c r="O119" s="24"/>
      <c r="P119" s="154">
        <f>$O$119*$H$119</f>
        <v>0</v>
      </c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98" t="s">
        <v>155</v>
      </c>
      <c r="AT119" s="98" t="s">
        <v>152</v>
      </c>
      <c r="AU119" s="98" t="s">
        <v>21</v>
      </c>
      <c r="AY119" s="6" t="s">
        <v>151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98" t="s">
        <v>21</v>
      </c>
      <c r="BK119" s="156">
        <f>ROUND($I$119*$H$119,2)</f>
        <v>0</v>
      </c>
      <c r="BL119" s="98" t="s">
        <v>155</v>
      </c>
      <c r="BM119" s="98" t="s">
        <v>208</v>
      </c>
    </row>
    <row r="120" spans="2:47" s="6" customFormat="1" ht="16.5" customHeight="1">
      <c r="B120" s="23"/>
      <c r="C120" s="24"/>
      <c r="D120" s="157" t="s">
        <v>157</v>
      </c>
      <c r="E120" s="24"/>
      <c r="F120" s="158" t="s">
        <v>209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157</v>
      </c>
      <c r="AU120" s="6" t="s">
        <v>21</v>
      </c>
    </row>
    <row r="121" spans="2:47" s="6" customFormat="1" ht="30.75" customHeight="1">
      <c r="B121" s="23"/>
      <c r="C121" s="24"/>
      <c r="D121" s="161" t="s">
        <v>175</v>
      </c>
      <c r="E121" s="24"/>
      <c r="F121" s="176" t="s">
        <v>210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175</v>
      </c>
      <c r="AU121" s="6" t="s">
        <v>21</v>
      </c>
    </row>
    <row r="122" spans="2:51" s="6" customFormat="1" ht="15.75" customHeight="1">
      <c r="B122" s="159"/>
      <c r="C122" s="160"/>
      <c r="D122" s="161" t="s">
        <v>158</v>
      </c>
      <c r="E122" s="160"/>
      <c r="F122" s="162" t="s">
        <v>104</v>
      </c>
      <c r="G122" s="160"/>
      <c r="H122" s="163">
        <v>4951</v>
      </c>
      <c r="J122" s="160"/>
      <c r="K122" s="160"/>
      <c r="L122" s="164"/>
      <c r="M122" s="165"/>
      <c r="N122" s="160"/>
      <c r="O122" s="160"/>
      <c r="P122" s="160"/>
      <c r="Q122" s="160"/>
      <c r="R122" s="160"/>
      <c r="S122" s="160"/>
      <c r="T122" s="166"/>
      <c r="AT122" s="167" t="s">
        <v>158</v>
      </c>
      <c r="AU122" s="167" t="s">
        <v>21</v>
      </c>
      <c r="AV122" s="167" t="s">
        <v>81</v>
      </c>
      <c r="AW122" s="167" t="s">
        <v>122</v>
      </c>
      <c r="AX122" s="167" t="s">
        <v>21</v>
      </c>
      <c r="AY122" s="167" t="s">
        <v>151</v>
      </c>
    </row>
    <row r="123" spans="2:63" s="134" customFormat="1" ht="37.5" customHeight="1">
      <c r="B123" s="135"/>
      <c r="C123" s="136"/>
      <c r="D123" s="136" t="s">
        <v>72</v>
      </c>
      <c r="E123" s="137" t="s">
        <v>211</v>
      </c>
      <c r="F123" s="137" t="s">
        <v>212</v>
      </c>
      <c r="G123" s="136"/>
      <c r="H123" s="136"/>
      <c r="J123" s="138">
        <f>$BK$123</f>
        <v>0</v>
      </c>
      <c r="K123" s="136"/>
      <c r="L123" s="139"/>
      <c r="M123" s="140"/>
      <c r="N123" s="136"/>
      <c r="O123" s="136"/>
      <c r="P123" s="141">
        <f>SUM($P$124:$P$134)</f>
        <v>0</v>
      </c>
      <c r="Q123" s="136"/>
      <c r="R123" s="141">
        <f>SUM($R$124:$R$134)</f>
        <v>0</v>
      </c>
      <c r="S123" s="136"/>
      <c r="T123" s="142">
        <f>SUM($T$124:$T$134)</f>
        <v>95.6925</v>
      </c>
      <c r="AR123" s="143" t="s">
        <v>21</v>
      </c>
      <c r="AT123" s="143" t="s">
        <v>72</v>
      </c>
      <c r="AU123" s="143" t="s">
        <v>73</v>
      </c>
      <c r="AY123" s="143" t="s">
        <v>151</v>
      </c>
      <c r="BK123" s="144">
        <f>SUM($BK$124:$BK$134)</f>
        <v>0</v>
      </c>
    </row>
    <row r="124" spans="2:65" s="6" customFormat="1" ht="15.75" customHeight="1">
      <c r="B124" s="23"/>
      <c r="C124" s="145" t="s">
        <v>211</v>
      </c>
      <c r="D124" s="145" t="s">
        <v>152</v>
      </c>
      <c r="E124" s="146" t="s">
        <v>213</v>
      </c>
      <c r="F124" s="147" t="s">
        <v>214</v>
      </c>
      <c r="G124" s="148" t="s">
        <v>101</v>
      </c>
      <c r="H124" s="149">
        <v>34</v>
      </c>
      <c r="I124" s="150"/>
      <c r="J124" s="151">
        <f>ROUND($I$124*$H$124,2)</f>
        <v>0</v>
      </c>
      <c r="K124" s="147" t="s">
        <v>162</v>
      </c>
      <c r="L124" s="43"/>
      <c r="M124" s="152"/>
      <c r="N124" s="153" t="s">
        <v>44</v>
      </c>
      <c r="O124" s="24"/>
      <c r="P124" s="154">
        <f>$O$124*$H$124</f>
        <v>0</v>
      </c>
      <c r="Q124" s="154">
        <v>0</v>
      </c>
      <c r="R124" s="154">
        <f>$Q$124*$H$124</f>
        <v>0</v>
      </c>
      <c r="S124" s="154">
        <v>0.255</v>
      </c>
      <c r="T124" s="155">
        <f>$S$124*$H$124</f>
        <v>8.67</v>
      </c>
      <c r="AR124" s="98" t="s">
        <v>155</v>
      </c>
      <c r="AT124" s="98" t="s">
        <v>152</v>
      </c>
      <c r="AU124" s="98" t="s">
        <v>21</v>
      </c>
      <c r="AY124" s="6" t="s">
        <v>151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98" t="s">
        <v>21</v>
      </c>
      <c r="BK124" s="156">
        <f>ROUND($I$124*$H$124,2)</f>
        <v>0</v>
      </c>
      <c r="BL124" s="98" t="s">
        <v>155</v>
      </c>
      <c r="BM124" s="98" t="s">
        <v>215</v>
      </c>
    </row>
    <row r="125" spans="2:47" s="6" customFormat="1" ht="38.25" customHeight="1">
      <c r="B125" s="23"/>
      <c r="C125" s="24"/>
      <c r="D125" s="157" t="s">
        <v>157</v>
      </c>
      <c r="E125" s="24"/>
      <c r="F125" s="158" t="s">
        <v>216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157</v>
      </c>
      <c r="AU125" s="6" t="s">
        <v>21</v>
      </c>
    </row>
    <row r="126" spans="2:47" s="6" customFormat="1" ht="30.75" customHeight="1">
      <c r="B126" s="23"/>
      <c r="C126" s="24"/>
      <c r="D126" s="161" t="s">
        <v>175</v>
      </c>
      <c r="E126" s="24"/>
      <c r="F126" s="176" t="s">
        <v>217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175</v>
      </c>
      <c r="AU126" s="6" t="s">
        <v>21</v>
      </c>
    </row>
    <row r="127" spans="2:51" s="6" customFormat="1" ht="15.75" customHeight="1">
      <c r="B127" s="159"/>
      <c r="C127" s="160"/>
      <c r="D127" s="161" t="s">
        <v>158</v>
      </c>
      <c r="E127" s="160"/>
      <c r="F127" s="162" t="s">
        <v>218</v>
      </c>
      <c r="G127" s="160"/>
      <c r="H127" s="163">
        <v>18</v>
      </c>
      <c r="J127" s="160"/>
      <c r="K127" s="160"/>
      <c r="L127" s="164"/>
      <c r="M127" s="165"/>
      <c r="N127" s="160"/>
      <c r="O127" s="160"/>
      <c r="P127" s="160"/>
      <c r="Q127" s="160"/>
      <c r="R127" s="160"/>
      <c r="S127" s="160"/>
      <c r="T127" s="166"/>
      <c r="AT127" s="167" t="s">
        <v>158</v>
      </c>
      <c r="AU127" s="167" t="s">
        <v>21</v>
      </c>
      <c r="AV127" s="167" t="s">
        <v>81</v>
      </c>
      <c r="AW127" s="167" t="s">
        <v>122</v>
      </c>
      <c r="AX127" s="167" t="s">
        <v>73</v>
      </c>
      <c r="AY127" s="167" t="s">
        <v>151</v>
      </c>
    </row>
    <row r="128" spans="2:51" s="6" customFormat="1" ht="15.75" customHeight="1">
      <c r="B128" s="159"/>
      <c r="C128" s="160"/>
      <c r="D128" s="161" t="s">
        <v>158</v>
      </c>
      <c r="E128" s="160"/>
      <c r="F128" s="162" t="s">
        <v>219</v>
      </c>
      <c r="G128" s="160"/>
      <c r="H128" s="163">
        <v>16</v>
      </c>
      <c r="J128" s="160"/>
      <c r="K128" s="160"/>
      <c r="L128" s="164"/>
      <c r="M128" s="165"/>
      <c r="N128" s="160"/>
      <c r="O128" s="160"/>
      <c r="P128" s="160"/>
      <c r="Q128" s="160"/>
      <c r="R128" s="160"/>
      <c r="S128" s="160"/>
      <c r="T128" s="166"/>
      <c r="AT128" s="167" t="s">
        <v>158</v>
      </c>
      <c r="AU128" s="167" t="s">
        <v>21</v>
      </c>
      <c r="AV128" s="167" t="s">
        <v>81</v>
      </c>
      <c r="AW128" s="167" t="s">
        <v>122</v>
      </c>
      <c r="AX128" s="167" t="s">
        <v>73</v>
      </c>
      <c r="AY128" s="167" t="s">
        <v>151</v>
      </c>
    </row>
    <row r="129" spans="2:51" s="6" customFormat="1" ht="15.75" customHeight="1">
      <c r="B129" s="168"/>
      <c r="C129" s="169"/>
      <c r="D129" s="161" t="s">
        <v>158</v>
      </c>
      <c r="E129" s="169"/>
      <c r="F129" s="170" t="s">
        <v>169</v>
      </c>
      <c r="G129" s="169"/>
      <c r="H129" s="171">
        <v>34</v>
      </c>
      <c r="J129" s="169"/>
      <c r="K129" s="169"/>
      <c r="L129" s="172"/>
      <c r="M129" s="173"/>
      <c r="N129" s="169"/>
      <c r="O129" s="169"/>
      <c r="P129" s="169"/>
      <c r="Q129" s="169"/>
      <c r="R129" s="169"/>
      <c r="S129" s="169"/>
      <c r="T129" s="174"/>
      <c r="AT129" s="175" t="s">
        <v>158</v>
      </c>
      <c r="AU129" s="175" t="s">
        <v>21</v>
      </c>
      <c r="AV129" s="175" t="s">
        <v>155</v>
      </c>
      <c r="AW129" s="175" t="s">
        <v>122</v>
      </c>
      <c r="AX129" s="175" t="s">
        <v>21</v>
      </c>
      <c r="AY129" s="175" t="s">
        <v>151</v>
      </c>
    </row>
    <row r="130" spans="2:65" s="6" customFormat="1" ht="15.75" customHeight="1">
      <c r="B130" s="23"/>
      <c r="C130" s="145" t="s">
        <v>26</v>
      </c>
      <c r="D130" s="145" t="s">
        <v>152</v>
      </c>
      <c r="E130" s="146" t="s">
        <v>220</v>
      </c>
      <c r="F130" s="147" t="s">
        <v>221</v>
      </c>
      <c r="G130" s="148" t="s">
        <v>97</v>
      </c>
      <c r="H130" s="149">
        <v>424.5</v>
      </c>
      <c r="I130" s="150"/>
      <c r="J130" s="151">
        <f>ROUND($I$130*$H$130,2)</f>
        <v>0</v>
      </c>
      <c r="K130" s="147"/>
      <c r="L130" s="43"/>
      <c r="M130" s="152"/>
      <c r="N130" s="153" t="s">
        <v>44</v>
      </c>
      <c r="O130" s="24"/>
      <c r="P130" s="154">
        <f>$O$130*$H$130</f>
        <v>0</v>
      </c>
      <c r="Q130" s="154">
        <v>0</v>
      </c>
      <c r="R130" s="154">
        <f>$Q$130*$H$130</f>
        <v>0</v>
      </c>
      <c r="S130" s="154">
        <v>0.205</v>
      </c>
      <c r="T130" s="155">
        <f>$S$130*$H$130</f>
        <v>87.0225</v>
      </c>
      <c r="AR130" s="98" t="s">
        <v>155</v>
      </c>
      <c r="AT130" s="98" t="s">
        <v>152</v>
      </c>
      <c r="AU130" s="98" t="s">
        <v>21</v>
      </c>
      <c r="AY130" s="6" t="s">
        <v>151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98" t="s">
        <v>21</v>
      </c>
      <c r="BK130" s="156">
        <f>ROUND($I$130*$H$130,2)</f>
        <v>0</v>
      </c>
      <c r="BL130" s="98" t="s">
        <v>155</v>
      </c>
      <c r="BM130" s="98" t="s">
        <v>222</v>
      </c>
    </row>
    <row r="131" spans="2:47" s="6" customFormat="1" ht="16.5" customHeight="1">
      <c r="B131" s="23"/>
      <c r="C131" s="24"/>
      <c r="D131" s="157" t="s">
        <v>157</v>
      </c>
      <c r="E131" s="24"/>
      <c r="F131" s="158" t="s">
        <v>221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157</v>
      </c>
      <c r="AU131" s="6" t="s">
        <v>21</v>
      </c>
    </row>
    <row r="132" spans="2:47" s="6" customFormat="1" ht="30.75" customHeight="1">
      <c r="B132" s="23"/>
      <c r="C132" s="24"/>
      <c r="D132" s="161" t="s">
        <v>175</v>
      </c>
      <c r="E132" s="24"/>
      <c r="F132" s="176" t="s">
        <v>223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175</v>
      </c>
      <c r="AU132" s="6" t="s">
        <v>21</v>
      </c>
    </row>
    <row r="133" spans="2:51" s="6" customFormat="1" ht="15.75" customHeight="1">
      <c r="B133" s="159"/>
      <c r="C133" s="160"/>
      <c r="D133" s="161" t="s">
        <v>158</v>
      </c>
      <c r="E133" s="160"/>
      <c r="F133" s="162" t="s">
        <v>224</v>
      </c>
      <c r="G133" s="160"/>
      <c r="H133" s="163">
        <v>408.5</v>
      </c>
      <c r="J133" s="160"/>
      <c r="K133" s="160"/>
      <c r="L133" s="164"/>
      <c r="M133" s="165"/>
      <c r="N133" s="160"/>
      <c r="O133" s="160"/>
      <c r="P133" s="160"/>
      <c r="Q133" s="160"/>
      <c r="R133" s="160"/>
      <c r="S133" s="160"/>
      <c r="T133" s="166"/>
      <c r="AT133" s="167" t="s">
        <v>158</v>
      </c>
      <c r="AU133" s="167" t="s">
        <v>21</v>
      </c>
      <c r="AV133" s="167" t="s">
        <v>81</v>
      </c>
      <c r="AW133" s="167" t="s">
        <v>122</v>
      </c>
      <c r="AX133" s="167" t="s">
        <v>73</v>
      </c>
      <c r="AY133" s="167" t="s">
        <v>151</v>
      </c>
    </row>
    <row r="134" spans="2:51" s="6" customFormat="1" ht="15.75" customHeight="1">
      <c r="B134" s="159"/>
      <c r="C134" s="160"/>
      <c r="D134" s="161" t="s">
        <v>158</v>
      </c>
      <c r="E134" s="160"/>
      <c r="F134" s="162" t="s">
        <v>225</v>
      </c>
      <c r="G134" s="160"/>
      <c r="H134" s="163">
        <v>16</v>
      </c>
      <c r="J134" s="160"/>
      <c r="K134" s="160"/>
      <c r="L134" s="164"/>
      <c r="M134" s="165"/>
      <c r="N134" s="160"/>
      <c r="O134" s="160"/>
      <c r="P134" s="160"/>
      <c r="Q134" s="160"/>
      <c r="R134" s="160"/>
      <c r="S134" s="160"/>
      <c r="T134" s="166"/>
      <c r="AT134" s="167" t="s">
        <v>158</v>
      </c>
      <c r="AU134" s="167" t="s">
        <v>21</v>
      </c>
      <c r="AV134" s="167" t="s">
        <v>81</v>
      </c>
      <c r="AW134" s="167" t="s">
        <v>122</v>
      </c>
      <c r="AX134" s="167" t="s">
        <v>73</v>
      </c>
      <c r="AY134" s="167" t="s">
        <v>151</v>
      </c>
    </row>
    <row r="135" spans="2:63" s="134" customFormat="1" ht="37.5" customHeight="1">
      <c r="B135" s="135"/>
      <c r="C135" s="136"/>
      <c r="D135" s="136" t="s">
        <v>72</v>
      </c>
      <c r="E135" s="137" t="s">
        <v>226</v>
      </c>
      <c r="F135" s="137" t="s">
        <v>227</v>
      </c>
      <c r="G135" s="136"/>
      <c r="H135" s="136"/>
      <c r="J135" s="138">
        <f>$BK$135</f>
        <v>0</v>
      </c>
      <c r="K135" s="136"/>
      <c r="L135" s="139"/>
      <c r="M135" s="140"/>
      <c r="N135" s="136"/>
      <c r="O135" s="136"/>
      <c r="P135" s="141">
        <f>SUM($P$136:$P$156)</f>
        <v>0</v>
      </c>
      <c r="Q135" s="136"/>
      <c r="R135" s="141">
        <f>SUM($R$136:$R$156)</f>
        <v>0</v>
      </c>
      <c r="S135" s="136"/>
      <c r="T135" s="142">
        <f>SUM($T$136:$T$156)</f>
        <v>0</v>
      </c>
      <c r="AR135" s="143" t="s">
        <v>21</v>
      </c>
      <c r="AT135" s="143" t="s">
        <v>72</v>
      </c>
      <c r="AU135" s="143" t="s">
        <v>73</v>
      </c>
      <c r="AY135" s="143" t="s">
        <v>151</v>
      </c>
      <c r="BK135" s="144">
        <f>SUM($BK$136:$BK$156)</f>
        <v>0</v>
      </c>
    </row>
    <row r="136" spans="2:65" s="6" customFormat="1" ht="15.75" customHeight="1">
      <c r="B136" s="23"/>
      <c r="C136" s="145" t="s">
        <v>228</v>
      </c>
      <c r="D136" s="145" t="s">
        <v>152</v>
      </c>
      <c r="E136" s="146" t="s">
        <v>229</v>
      </c>
      <c r="F136" s="147" t="s">
        <v>230</v>
      </c>
      <c r="G136" s="148" t="s">
        <v>111</v>
      </c>
      <c r="H136" s="149">
        <v>805.15</v>
      </c>
      <c r="I136" s="150"/>
      <c r="J136" s="151">
        <f>ROUND($I$136*$H$136,2)</f>
        <v>0</v>
      </c>
      <c r="K136" s="147"/>
      <c r="L136" s="43"/>
      <c r="M136" s="152"/>
      <c r="N136" s="153" t="s">
        <v>44</v>
      </c>
      <c r="O136" s="24"/>
      <c r="P136" s="154">
        <f>$O$136*$H$136</f>
        <v>0</v>
      </c>
      <c r="Q136" s="154">
        <v>0</v>
      </c>
      <c r="R136" s="154">
        <f>$Q$136*$H$136</f>
        <v>0</v>
      </c>
      <c r="S136" s="154">
        <v>0</v>
      </c>
      <c r="T136" s="155">
        <f>$S$136*$H$136</f>
        <v>0</v>
      </c>
      <c r="AR136" s="98" t="s">
        <v>155</v>
      </c>
      <c r="AT136" s="98" t="s">
        <v>152</v>
      </c>
      <c r="AU136" s="98" t="s">
        <v>21</v>
      </c>
      <c r="AY136" s="6" t="s">
        <v>151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98" t="s">
        <v>21</v>
      </c>
      <c r="BK136" s="156">
        <f>ROUND($I$136*$H$136,2)</f>
        <v>0</v>
      </c>
      <c r="BL136" s="98" t="s">
        <v>155</v>
      </c>
      <c r="BM136" s="98" t="s">
        <v>231</v>
      </c>
    </row>
    <row r="137" spans="2:47" s="6" customFormat="1" ht="16.5" customHeight="1">
      <c r="B137" s="23"/>
      <c r="C137" s="24"/>
      <c r="D137" s="157" t="s">
        <v>157</v>
      </c>
      <c r="E137" s="24"/>
      <c r="F137" s="158" t="s">
        <v>230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157</v>
      </c>
      <c r="AU137" s="6" t="s">
        <v>21</v>
      </c>
    </row>
    <row r="138" spans="2:51" s="6" customFormat="1" ht="15.75" customHeight="1">
      <c r="B138" s="159"/>
      <c r="C138" s="160"/>
      <c r="D138" s="161" t="s">
        <v>158</v>
      </c>
      <c r="E138" s="160"/>
      <c r="F138" s="162" t="s">
        <v>113</v>
      </c>
      <c r="G138" s="160"/>
      <c r="H138" s="163">
        <v>805.15</v>
      </c>
      <c r="J138" s="160"/>
      <c r="K138" s="160"/>
      <c r="L138" s="164"/>
      <c r="M138" s="165"/>
      <c r="N138" s="160"/>
      <c r="O138" s="160"/>
      <c r="P138" s="160"/>
      <c r="Q138" s="160"/>
      <c r="R138" s="160"/>
      <c r="S138" s="160"/>
      <c r="T138" s="166"/>
      <c r="AT138" s="167" t="s">
        <v>158</v>
      </c>
      <c r="AU138" s="167" t="s">
        <v>21</v>
      </c>
      <c r="AV138" s="167" t="s">
        <v>81</v>
      </c>
      <c r="AW138" s="167" t="s">
        <v>122</v>
      </c>
      <c r="AX138" s="167" t="s">
        <v>73</v>
      </c>
      <c r="AY138" s="167" t="s">
        <v>151</v>
      </c>
    </row>
    <row r="139" spans="2:65" s="6" customFormat="1" ht="15.75" customHeight="1">
      <c r="B139" s="23"/>
      <c r="C139" s="145" t="s">
        <v>232</v>
      </c>
      <c r="D139" s="145" t="s">
        <v>152</v>
      </c>
      <c r="E139" s="146" t="s">
        <v>233</v>
      </c>
      <c r="F139" s="147" t="s">
        <v>234</v>
      </c>
      <c r="G139" s="148" t="s">
        <v>111</v>
      </c>
      <c r="H139" s="149">
        <v>445.59</v>
      </c>
      <c r="I139" s="150"/>
      <c r="J139" s="151">
        <f>ROUND($I$139*$H$139,2)</f>
        <v>0</v>
      </c>
      <c r="K139" s="147" t="s">
        <v>162</v>
      </c>
      <c r="L139" s="43"/>
      <c r="M139" s="152"/>
      <c r="N139" s="153" t="s">
        <v>44</v>
      </c>
      <c r="O139" s="24"/>
      <c r="P139" s="154">
        <f>$O$139*$H$139</f>
        <v>0</v>
      </c>
      <c r="Q139" s="154">
        <v>0</v>
      </c>
      <c r="R139" s="154">
        <f>$Q$139*$H$139</f>
        <v>0</v>
      </c>
      <c r="S139" s="154">
        <v>0</v>
      </c>
      <c r="T139" s="155">
        <f>$S$139*$H$139</f>
        <v>0</v>
      </c>
      <c r="AR139" s="98" t="s">
        <v>155</v>
      </c>
      <c r="AT139" s="98" t="s">
        <v>152</v>
      </c>
      <c r="AU139" s="98" t="s">
        <v>21</v>
      </c>
      <c r="AY139" s="6" t="s">
        <v>151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98" t="s">
        <v>21</v>
      </c>
      <c r="BK139" s="156">
        <f>ROUND($I$139*$H$139,2)</f>
        <v>0</v>
      </c>
      <c r="BL139" s="98" t="s">
        <v>155</v>
      </c>
      <c r="BM139" s="98" t="s">
        <v>235</v>
      </c>
    </row>
    <row r="140" spans="2:47" s="6" customFormat="1" ht="16.5" customHeight="1">
      <c r="B140" s="23"/>
      <c r="C140" s="24"/>
      <c r="D140" s="157" t="s">
        <v>157</v>
      </c>
      <c r="E140" s="24"/>
      <c r="F140" s="158" t="s">
        <v>236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157</v>
      </c>
      <c r="AU140" s="6" t="s">
        <v>21</v>
      </c>
    </row>
    <row r="141" spans="2:51" s="6" customFormat="1" ht="15.75" customHeight="1">
      <c r="B141" s="159"/>
      <c r="C141" s="160"/>
      <c r="D141" s="161" t="s">
        <v>158</v>
      </c>
      <c r="E141" s="160"/>
      <c r="F141" s="162" t="s">
        <v>109</v>
      </c>
      <c r="G141" s="160"/>
      <c r="H141" s="163">
        <v>445.59</v>
      </c>
      <c r="J141" s="160"/>
      <c r="K141" s="160"/>
      <c r="L141" s="164"/>
      <c r="M141" s="165"/>
      <c r="N141" s="160"/>
      <c r="O141" s="160"/>
      <c r="P141" s="160"/>
      <c r="Q141" s="160"/>
      <c r="R141" s="160"/>
      <c r="S141" s="160"/>
      <c r="T141" s="166"/>
      <c r="AT141" s="167" t="s">
        <v>158</v>
      </c>
      <c r="AU141" s="167" t="s">
        <v>21</v>
      </c>
      <c r="AV141" s="167" t="s">
        <v>81</v>
      </c>
      <c r="AW141" s="167" t="s">
        <v>122</v>
      </c>
      <c r="AX141" s="167" t="s">
        <v>21</v>
      </c>
      <c r="AY141" s="167" t="s">
        <v>151</v>
      </c>
    </row>
    <row r="142" spans="2:65" s="6" customFormat="1" ht="15.75" customHeight="1">
      <c r="B142" s="23"/>
      <c r="C142" s="145" t="s">
        <v>237</v>
      </c>
      <c r="D142" s="145" t="s">
        <v>152</v>
      </c>
      <c r="E142" s="146" t="s">
        <v>238</v>
      </c>
      <c r="F142" s="147" t="s">
        <v>239</v>
      </c>
      <c r="G142" s="148" t="s">
        <v>111</v>
      </c>
      <c r="H142" s="149">
        <v>805.15</v>
      </c>
      <c r="I142" s="150"/>
      <c r="J142" s="151">
        <f>ROUND($I$142*$H$142,2)</f>
        <v>0</v>
      </c>
      <c r="K142" s="147" t="s">
        <v>162</v>
      </c>
      <c r="L142" s="43"/>
      <c r="M142" s="152"/>
      <c r="N142" s="153" t="s">
        <v>44</v>
      </c>
      <c r="O142" s="24"/>
      <c r="P142" s="154">
        <f>$O$142*$H$142</f>
        <v>0</v>
      </c>
      <c r="Q142" s="154">
        <v>0</v>
      </c>
      <c r="R142" s="154">
        <f>$Q$142*$H$142</f>
        <v>0</v>
      </c>
      <c r="S142" s="154">
        <v>0</v>
      </c>
      <c r="T142" s="155">
        <f>$S$142*$H$142</f>
        <v>0</v>
      </c>
      <c r="AR142" s="98" t="s">
        <v>155</v>
      </c>
      <c r="AT142" s="98" t="s">
        <v>152</v>
      </c>
      <c r="AU142" s="98" t="s">
        <v>21</v>
      </c>
      <c r="AY142" s="6" t="s">
        <v>151</v>
      </c>
      <c r="BE142" s="156">
        <f>IF($N$142="základní",$J$142,0)</f>
        <v>0</v>
      </c>
      <c r="BF142" s="156">
        <f>IF($N$142="snížená",$J$142,0)</f>
        <v>0</v>
      </c>
      <c r="BG142" s="156">
        <f>IF($N$142="zákl. přenesená",$J$142,0)</f>
        <v>0</v>
      </c>
      <c r="BH142" s="156">
        <f>IF($N$142="sníž. přenesená",$J$142,0)</f>
        <v>0</v>
      </c>
      <c r="BI142" s="156">
        <f>IF($N$142="nulová",$J$142,0)</f>
        <v>0</v>
      </c>
      <c r="BJ142" s="98" t="s">
        <v>21</v>
      </c>
      <c r="BK142" s="156">
        <f>ROUND($I$142*$H$142,2)</f>
        <v>0</v>
      </c>
      <c r="BL142" s="98" t="s">
        <v>155</v>
      </c>
      <c r="BM142" s="98" t="s">
        <v>240</v>
      </c>
    </row>
    <row r="143" spans="2:47" s="6" customFormat="1" ht="27" customHeight="1">
      <c r="B143" s="23"/>
      <c r="C143" s="24"/>
      <c r="D143" s="157" t="s">
        <v>157</v>
      </c>
      <c r="E143" s="24"/>
      <c r="F143" s="158" t="s">
        <v>241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157</v>
      </c>
      <c r="AU143" s="6" t="s">
        <v>21</v>
      </c>
    </row>
    <row r="144" spans="2:51" s="6" customFormat="1" ht="15.75" customHeight="1">
      <c r="B144" s="159"/>
      <c r="C144" s="160"/>
      <c r="D144" s="161" t="s">
        <v>158</v>
      </c>
      <c r="E144" s="160"/>
      <c r="F144" s="162" t="s">
        <v>113</v>
      </c>
      <c r="G144" s="160"/>
      <c r="H144" s="163">
        <v>805.15</v>
      </c>
      <c r="J144" s="160"/>
      <c r="K144" s="160"/>
      <c r="L144" s="164"/>
      <c r="M144" s="165"/>
      <c r="N144" s="160"/>
      <c r="O144" s="160"/>
      <c r="P144" s="160"/>
      <c r="Q144" s="160"/>
      <c r="R144" s="160"/>
      <c r="S144" s="160"/>
      <c r="T144" s="166"/>
      <c r="AT144" s="167" t="s">
        <v>158</v>
      </c>
      <c r="AU144" s="167" t="s">
        <v>21</v>
      </c>
      <c r="AV144" s="167" t="s">
        <v>81</v>
      </c>
      <c r="AW144" s="167" t="s">
        <v>122</v>
      </c>
      <c r="AX144" s="167" t="s">
        <v>21</v>
      </c>
      <c r="AY144" s="167" t="s">
        <v>151</v>
      </c>
    </row>
    <row r="145" spans="2:65" s="6" customFormat="1" ht="15.75" customHeight="1">
      <c r="B145" s="23"/>
      <c r="C145" s="145" t="s">
        <v>242</v>
      </c>
      <c r="D145" s="145" t="s">
        <v>152</v>
      </c>
      <c r="E145" s="146" t="s">
        <v>243</v>
      </c>
      <c r="F145" s="147" t="s">
        <v>244</v>
      </c>
      <c r="G145" s="148" t="s">
        <v>111</v>
      </c>
      <c r="H145" s="149">
        <v>24154.5</v>
      </c>
      <c r="I145" s="150"/>
      <c r="J145" s="151">
        <f>ROUND($I$145*$H$145,2)</f>
        <v>0</v>
      </c>
      <c r="K145" s="147" t="s">
        <v>162</v>
      </c>
      <c r="L145" s="43"/>
      <c r="M145" s="152"/>
      <c r="N145" s="153" t="s">
        <v>44</v>
      </c>
      <c r="O145" s="24"/>
      <c r="P145" s="154">
        <f>$O$145*$H$145</f>
        <v>0</v>
      </c>
      <c r="Q145" s="154">
        <v>0</v>
      </c>
      <c r="R145" s="154">
        <f>$Q$145*$H$145</f>
        <v>0</v>
      </c>
      <c r="S145" s="154">
        <v>0</v>
      </c>
      <c r="T145" s="155">
        <f>$S$145*$H$145</f>
        <v>0</v>
      </c>
      <c r="AR145" s="98" t="s">
        <v>155</v>
      </c>
      <c r="AT145" s="98" t="s">
        <v>152</v>
      </c>
      <c r="AU145" s="98" t="s">
        <v>21</v>
      </c>
      <c r="AY145" s="6" t="s">
        <v>151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98" t="s">
        <v>21</v>
      </c>
      <c r="BK145" s="156">
        <f>ROUND($I$145*$H$145,2)</f>
        <v>0</v>
      </c>
      <c r="BL145" s="98" t="s">
        <v>155</v>
      </c>
      <c r="BM145" s="98" t="s">
        <v>245</v>
      </c>
    </row>
    <row r="146" spans="2:47" s="6" customFormat="1" ht="27" customHeight="1">
      <c r="B146" s="23"/>
      <c r="C146" s="24"/>
      <c r="D146" s="157" t="s">
        <v>157</v>
      </c>
      <c r="E146" s="24"/>
      <c r="F146" s="158" t="s">
        <v>246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157</v>
      </c>
      <c r="AU146" s="6" t="s">
        <v>21</v>
      </c>
    </row>
    <row r="147" spans="2:51" s="6" customFormat="1" ht="15.75" customHeight="1">
      <c r="B147" s="159"/>
      <c r="C147" s="160"/>
      <c r="D147" s="161" t="s">
        <v>158</v>
      </c>
      <c r="E147" s="160"/>
      <c r="F147" s="162" t="s">
        <v>247</v>
      </c>
      <c r="G147" s="160"/>
      <c r="H147" s="163">
        <v>24154.5</v>
      </c>
      <c r="J147" s="160"/>
      <c r="K147" s="160"/>
      <c r="L147" s="164"/>
      <c r="M147" s="165"/>
      <c r="N147" s="160"/>
      <c r="O147" s="160"/>
      <c r="P147" s="160"/>
      <c r="Q147" s="160"/>
      <c r="R147" s="160"/>
      <c r="S147" s="160"/>
      <c r="T147" s="166"/>
      <c r="AT147" s="167" t="s">
        <v>158</v>
      </c>
      <c r="AU147" s="167" t="s">
        <v>21</v>
      </c>
      <c r="AV147" s="167" t="s">
        <v>81</v>
      </c>
      <c r="AW147" s="167" t="s">
        <v>122</v>
      </c>
      <c r="AX147" s="167" t="s">
        <v>21</v>
      </c>
      <c r="AY147" s="167" t="s">
        <v>151</v>
      </c>
    </row>
    <row r="148" spans="2:65" s="6" customFormat="1" ht="15.75" customHeight="1">
      <c r="B148" s="23"/>
      <c r="C148" s="145" t="s">
        <v>8</v>
      </c>
      <c r="D148" s="145" t="s">
        <v>152</v>
      </c>
      <c r="E148" s="146" t="s">
        <v>248</v>
      </c>
      <c r="F148" s="147" t="s">
        <v>249</v>
      </c>
      <c r="G148" s="148" t="s">
        <v>111</v>
      </c>
      <c r="H148" s="149">
        <v>445.59</v>
      </c>
      <c r="I148" s="150"/>
      <c r="J148" s="151">
        <f>ROUND($I$148*$H$148,2)</f>
        <v>0</v>
      </c>
      <c r="K148" s="147" t="s">
        <v>162</v>
      </c>
      <c r="L148" s="43"/>
      <c r="M148" s="152"/>
      <c r="N148" s="153" t="s">
        <v>44</v>
      </c>
      <c r="O148" s="24"/>
      <c r="P148" s="154">
        <f>$O$148*$H$148</f>
        <v>0</v>
      </c>
      <c r="Q148" s="154">
        <v>0</v>
      </c>
      <c r="R148" s="154">
        <f>$Q$148*$H$148</f>
        <v>0</v>
      </c>
      <c r="S148" s="154">
        <v>0</v>
      </c>
      <c r="T148" s="155">
        <f>$S$148*$H$148</f>
        <v>0</v>
      </c>
      <c r="AR148" s="98" t="s">
        <v>155</v>
      </c>
      <c r="AT148" s="98" t="s">
        <v>152</v>
      </c>
      <c r="AU148" s="98" t="s">
        <v>21</v>
      </c>
      <c r="AY148" s="6" t="s">
        <v>151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98" t="s">
        <v>21</v>
      </c>
      <c r="BK148" s="156">
        <f>ROUND($I$148*$H$148,2)</f>
        <v>0</v>
      </c>
      <c r="BL148" s="98" t="s">
        <v>155</v>
      </c>
      <c r="BM148" s="98" t="s">
        <v>250</v>
      </c>
    </row>
    <row r="149" spans="2:47" s="6" customFormat="1" ht="27" customHeight="1">
      <c r="B149" s="23"/>
      <c r="C149" s="24"/>
      <c r="D149" s="157" t="s">
        <v>157</v>
      </c>
      <c r="E149" s="24"/>
      <c r="F149" s="158" t="s">
        <v>251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157</v>
      </c>
      <c r="AU149" s="6" t="s">
        <v>21</v>
      </c>
    </row>
    <row r="150" spans="2:51" s="6" customFormat="1" ht="15.75" customHeight="1">
      <c r="B150" s="159"/>
      <c r="C150" s="160"/>
      <c r="D150" s="161" t="s">
        <v>158</v>
      </c>
      <c r="E150" s="160"/>
      <c r="F150" s="162" t="s">
        <v>109</v>
      </c>
      <c r="G150" s="160"/>
      <c r="H150" s="163">
        <v>445.59</v>
      </c>
      <c r="J150" s="160"/>
      <c r="K150" s="160"/>
      <c r="L150" s="164"/>
      <c r="M150" s="165"/>
      <c r="N150" s="160"/>
      <c r="O150" s="160"/>
      <c r="P150" s="160"/>
      <c r="Q150" s="160"/>
      <c r="R150" s="160"/>
      <c r="S150" s="160"/>
      <c r="T150" s="166"/>
      <c r="AT150" s="167" t="s">
        <v>158</v>
      </c>
      <c r="AU150" s="167" t="s">
        <v>21</v>
      </c>
      <c r="AV150" s="167" t="s">
        <v>81</v>
      </c>
      <c r="AW150" s="167" t="s">
        <v>122</v>
      </c>
      <c r="AX150" s="167" t="s">
        <v>21</v>
      </c>
      <c r="AY150" s="167" t="s">
        <v>151</v>
      </c>
    </row>
    <row r="151" spans="2:65" s="6" customFormat="1" ht="15.75" customHeight="1">
      <c r="B151" s="23"/>
      <c r="C151" s="145" t="s">
        <v>252</v>
      </c>
      <c r="D151" s="145" t="s">
        <v>152</v>
      </c>
      <c r="E151" s="146" t="s">
        <v>253</v>
      </c>
      <c r="F151" s="147" t="s">
        <v>254</v>
      </c>
      <c r="G151" s="148" t="s">
        <v>111</v>
      </c>
      <c r="H151" s="149">
        <v>13367.7</v>
      </c>
      <c r="I151" s="150"/>
      <c r="J151" s="151">
        <f>ROUND($I$151*$H$151,2)</f>
        <v>0</v>
      </c>
      <c r="K151" s="147" t="s">
        <v>162</v>
      </c>
      <c r="L151" s="43"/>
      <c r="M151" s="152"/>
      <c r="N151" s="153" t="s">
        <v>44</v>
      </c>
      <c r="O151" s="24"/>
      <c r="P151" s="154">
        <f>$O$151*$H$151</f>
        <v>0</v>
      </c>
      <c r="Q151" s="154">
        <v>0</v>
      </c>
      <c r="R151" s="154">
        <f>$Q$151*$H$151</f>
        <v>0</v>
      </c>
      <c r="S151" s="154">
        <v>0</v>
      </c>
      <c r="T151" s="155">
        <f>$S$151*$H$151</f>
        <v>0</v>
      </c>
      <c r="AR151" s="98" t="s">
        <v>155</v>
      </c>
      <c r="AT151" s="98" t="s">
        <v>152</v>
      </c>
      <c r="AU151" s="98" t="s">
        <v>21</v>
      </c>
      <c r="AY151" s="6" t="s">
        <v>151</v>
      </c>
      <c r="BE151" s="156">
        <f>IF($N$151="základní",$J$151,0)</f>
        <v>0</v>
      </c>
      <c r="BF151" s="156">
        <f>IF($N$151="snížená",$J$151,0)</f>
        <v>0</v>
      </c>
      <c r="BG151" s="156">
        <f>IF($N$151="zákl. přenesená",$J$151,0)</f>
        <v>0</v>
      </c>
      <c r="BH151" s="156">
        <f>IF($N$151="sníž. přenesená",$J$151,0)</f>
        <v>0</v>
      </c>
      <c r="BI151" s="156">
        <f>IF($N$151="nulová",$J$151,0)</f>
        <v>0</v>
      </c>
      <c r="BJ151" s="98" t="s">
        <v>21</v>
      </c>
      <c r="BK151" s="156">
        <f>ROUND($I$151*$H$151,2)</f>
        <v>0</v>
      </c>
      <c r="BL151" s="98" t="s">
        <v>155</v>
      </c>
      <c r="BM151" s="98" t="s">
        <v>255</v>
      </c>
    </row>
    <row r="152" spans="2:47" s="6" customFormat="1" ht="27" customHeight="1">
      <c r="B152" s="23"/>
      <c r="C152" s="24"/>
      <c r="D152" s="157" t="s">
        <v>157</v>
      </c>
      <c r="E152" s="24"/>
      <c r="F152" s="158" t="s">
        <v>256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157</v>
      </c>
      <c r="AU152" s="6" t="s">
        <v>21</v>
      </c>
    </row>
    <row r="153" spans="2:51" s="6" customFormat="1" ht="15.75" customHeight="1">
      <c r="B153" s="159"/>
      <c r="C153" s="160"/>
      <c r="D153" s="161" t="s">
        <v>158</v>
      </c>
      <c r="E153" s="160"/>
      <c r="F153" s="162" t="s">
        <v>257</v>
      </c>
      <c r="G153" s="160"/>
      <c r="H153" s="163">
        <v>13367.7</v>
      </c>
      <c r="J153" s="160"/>
      <c r="K153" s="160"/>
      <c r="L153" s="164"/>
      <c r="M153" s="165"/>
      <c r="N153" s="160"/>
      <c r="O153" s="160"/>
      <c r="P153" s="160"/>
      <c r="Q153" s="160"/>
      <c r="R153" s="160"/>
      <c r="S153" s="160"/>
      <c r="T153" s="166"/>
      <c r="AT153" s="167" t="s">
        <v>158</v>
      </c>
      <c r="AU153" s="167" t="s">
        <v>21</v>
      </c>
      <c r="AV153" s="167" t="s">
        <v>81</v>
      </c>
      <c r="AW153" s="167" t="s">
        <v>122</v>
      </c>
      <c r="AX153" s="167" t="s">
        <v>21</v>
      </c>
      <c r="AY153" s="167" t="s">
        <v>151</v>
      </c>
    </row>
    <row r="154" spans="2:65" s="6" customFormat="1" ht="15.75" customHeight="1">
      <c r="B154" s="23"/>
      <c r="C154" s="145" t="s">
        <v>258</v>
      </c>
      <c r="D154" s="145" t="s">
        <v>152</v>
      </c>
      <c r="E154" s="146" t="s">
        <v>259</v>
      </c>
      <c r="F154" s="147" t="s">
        <v>260</v>
      </c>
      <c r="G154" s="148" t="s">
        <v>111</v>
      </c>
      <c r="H154" s="149">
        <v>1250.74</v>
      </c>
      <c r="I154" s="150"/>
      <c r="J154" s="151">
        <f>ROUND($I$154*$H$154,2)</f>
        <v>0</v>
      </c>
      <c r="K154" s="147"/>
      <c r="L154" s="43"/>
      <c r="M154" s="152"/>
      <c r="N154" s="153" t="s">
        <v>44</v>
      </c>
      <c r="O154" s="24"/>
      <c r="P154" s="154">
        <f>$O$154*$H$154</f>
        <v>0</v>
      </c>
      <c r="Q154" s="154">
        <v>0</v>
      </c>
      <c r="R154" s="154">
        <f>$Q$154*$H$154</f>
        <v>0</v>
      </c>
      <c r="S154" s="154">
        <v>0</v>
      </c>
      <c r="T154" s="155">
        <f>$S$154*$H$154</f>
        <v>0</v>
      </c>
      <c r="AR154" s="98" t="s">
        <v>155</v>
      </c>
      <c r="AT154" s="98" t="s">
        <v>152</v>
      </c>
      <c r="AU154" s="98" t="s">
        <v>21</v>
      </c>
      <c r="AY154" s="6" t="s">
        <v>151</v>
      </c>
      <c r="BE154" s="156">
        <f>IF($N$154="základní",$J$154,0)</f>
        <v>0</v>
      </c>
      <c r="BF154" s="156">
        <f>IF($N$154="snížená",$J$154,0)</f>
        <v>0</v>
      </c>
      <c r="BG154" s="156">
        <f>IF($N$154="zákl. přenesená",$J$154,0)</f>
        <v>0</v>
      </c>
      <c r="BH154" s="156">
        <f>IF($N$154="sníž. přenesená",$J$154,0)</f>
        <v>0</v>
      </c>
      <c r="BI154" s="156">
        <f>IF($N$154="nulová",$J$154,0)</f>
        <v>0</v>
      </c>
      <c r="BJ154" s="98" t="s">
        <v>21</v>
      </c>
      <c r="BK154" s="156">
        <f>ROUND($I$154*$H$154,2)</f>
        <v>0</v>
      </c>
      <c r="BL154" s="98" t="s">
        <v>155</v>
      </c>
      <c r="BM154" s="98" t="s">
        <v>261</v>
      </c>
    </row>
    <row r="155" spans="2:47" s="6" customFormat="1" ht="16.5" customHeight="1">
      <c r="B155" s="23"/>
      <c r="C155" s="24"/>
      <c r="D155" s="157" t="s">
        <v>157</v>
      </c>
      <c r="E155" s="24"/>
      <c r="F155" s="158" t="s">
        <v>260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157</v>
      </c>
      <c r="AU155" s="6" t="s">
        <v>21</v>
      </c>
    </row>
    <row r="156" spans="2:51" s="6" customFormat="1" ht="15.75" customHeight="1">
      <c r="B156" s="159"/>
      <c r="C156" s="160"/>
      <c r="D156" s="161" t="s">
        <v>158</v>
      </c>
      <c r="E156" s="160"/>
      <c r="F156" s="162" t="s">
        <v>262</v>
      </c>
      <c r="G156" s="160"/>
      <c r="H156" s="163">
        <v>1250.74</v>
      </c>
      <c r="J156" s="160"/>
      <c r="K156" s="160"/>
      <c r="L156" s="164"/>
      <c r="M156" s="165"/>
      <c r="N156" s="160"/>
      <c r="O156" s="160"/>
      <c r="P156" s="160"/>
      <c r="Q156" s="160"/>
      <c r="R156" s="160"/>
      <c r="S156" s="160"/>
      <c r="T156" s="166"/>
      <c r="AT156" s="167" t="s">
        <v>158</v>
      </c>
      <c r="AU156" s="167" t="s">
        <v>21</v>
      </c>
      <c r="AV156" s="167" t="s">
        <v>81</v>
      </c>
      <c r="AW156" s="167" t="s">
        <v>122</v>
      </c>
      <c r="AX156" s="167" t="s">
        <v>21</v>
      </c>
      <c r="AY156" s="167" t="s">
        <v>151</v>
      </c>
    </row>
    <row r="157" spans="2:63" s="134" customFormat="1" ht="37.5" customHeight="1">
      <c r="B157" s="135"/>
      <c r="C157" s="136"/>
      <c r="D157" s="136" t="s">
        <v>72</v>
      </c>
      <c r="E157" s="137" t="s">
        <v>263</v>
      </c>
      <c r="F157" s="137" t="s">
        <v>264</v>
      </c>
      <c r="G157" s="136"/>
      <c r="H157" s="136"/>
      <c r="J157" s="138">
        <f>$BK$157</f>
        <v>0</v>
      </c>
      <c r="K157" s="136"/>
      <c r="L157" s="139"/>
      <c r="M157" s="140"/>
      <c r="N157" s="136"/>
      <c r="O157" s="136"/>
      <c r="P157" s="141">
        <f>SUM($P$158:$P$164)</f>
        <v>0</v>
      </c>
      <c r="Q157" s="136"/>
      <c r="R157" s="141">
        <f>SUM($R$158:$R$164)</f>
        <v>0</v>
      </c>
      <c r="S157" s="136"/>
      <c r="T157" s="142">
        <f>SUM($T$158:$T$164)</f>
        <v>0</v>
      </c>
      <c r="AR157" s="143" t="s">
        <v>21</v>
      </c>
      <c r="AT157" s="143" t="s">
        <v>72</v>
      </c>
      <c r="AU157" s="143" t="s">
        <v>73</v>
      </c>
      <c r="AY157" s="143" t="s">
        <v>151</v>
      </c>
      <c r="BK157" s="144">
        <f>SUM($BK$158:$BK$164)</f>
        <v>0</v>
      </c>
    </row>
    <row r="158" spans="2:65" s="6" customFormat="1" ht="15.75" customHeight="1">
      <c r="B158" s="23"/>
      <c r="C158" s="145" t="s">
        <v>265</v>
      </c>
      <c r="D158" s="145" t="s">
        <v>152</v>
      </c>
      <c r="E158" s="146" t="s">
        <v>266</v>
      </c>
      <c r="F158" s="147" t="s">
        <v>267</v>
      </c>
      <c r="G158" s="148" t="s">
        <v>111</v>
      </c>
      <c r="H158" s="149">
        <v>195.75</v>
      </c>
      <c r="I158" s="150"/>
      <c r="J158" s="151">
        <f>ROUND($I$158*$H$158,2)</f>
        <v>0</v>
      </c>
      <c r="K158" s="147"/>
      <c r="L158" s="43"/>
      <c r="M158" s="152"/>
      <c r="N158" s="153" t="s">
        <v>44</v>
      </c>
      <c r="O158" s="24"/>
      <c r="P158" s="154">
        <f>$O$158*$H$158</f>
        <v>0</v>
      </c>
      <c r="Q158" s="154">
        <v>0</v>
      </c>
      <c r="R158" s="154">
        <f>$Q$158*$H$158</f>
        <v>0</v>
      </c>
      <c r="S158" s="154">
        <v>0</v>
      </c>
      <c r="T158" s="155">
        <f>$S$158*$H$158</f>
        <v>0</v>
      </c>
      <c r="AR158" s="98" t="s">
        <v>155</v>
      </c>
      <c r="AT158" s="98" t="s">
        <v>152</v>
      </c>
      <c r="AU158" s="98" t="s">
        <v>21</v>
      </c>
      <c r="AY158" s="6" t="s">
        <v>151</v>
      </c>
      <c r="BE158" s="156">
        <f>IF($N$158="základní",$J$158,0)</f>
        <v>0</v>
      </c>
      <c r="BF158" s="156">
        <f>IF($N$158="snížená",$J$158,0)</f>
        <v>0</v>
      </c>
      <c r="BG158" s="156">
        <f>IF($N$158="zákl. přenesená",$J$158,0)</f>
        <v>0</v>
      </c>
      <c r="BH158" s="156">
        <f>IF($N$158="sníž. přenesená",$J$158,0)</f>
        <v>0</v>
      </c>
      <c r="BI158" s="156">
        <f>IF($N$158="nulová",$J$158,0)</f>
        <v>0</v>
      </c>
      <c r="BJ158" s="98" t="s">
        <v>21</v>
      </c>
      <c r="BK158" s="156">
        <f>ROUND($I$158*$H$158,2)</f>
        <v>0</v>
      </c>
      <c r="BL158" s="98" t="s">
        <v>155</v>
      </c>
      <c r="BM158" s="98" t="s">
        <v>268</v>
      </c>
    </row>
    <row r="159" spans="2:47" s="6" customFormat="1" ht="16.5" customHeight="1">
      <c r="B159" s="23"/>
      <c r="C159" s="24"/>
      <c r="D159" s="157" t="s">
        <v>157</v>
      </c>
      <c r="E159" s="24"/>
      <c r="F159" s="158" t="s">
        <v>267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157</v>
      </c>
      <c r="AU159" s="6" t="s">
        <v>21</v>
      </c>
    </row>
    <row r="160" spans="2:47" s="6" customFormat="1" ht="30.75" customHeight="1">
      <c r="B160" s="23"/>
      <c r="C160" s="24"/>
      <c r="D160" s="161" t="s">
        <v>175</v>
      </c>
      <c r="E160" s="24"/>
      <c r="F160" s="176" t="s">
        <v>269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175</v>
      </c>
      <c r="AU160" s="6" t="s">
        <v>21</v>
      </c>
    </row>
    <row r="161" spans="2:51" s="6" customFormat="1" ht="15.75" customHeight="1">
      <c r="B161" s="159"/>
      <c r="C161" s="160"/>
      <c r="D161" s="161" t="s">
        <v>158</v>
      </c>
      <c r="E161" s="160"/>
      <c r="F161" s="162" t="s">
        <v>270</v>
      </c>
      <c r="G161" s="160"/>
      <c r="H161" s="163">
        <v>195.75</v>
      </c>
      <c r="J161" s="160"/>
      <c r="K161" s="160"/>
      <c r="L161" s="164"/>
      <c r="M161" s="165"/>
      <c r="N161" s="160"/>
      <c r="O161" s="160"/>
      <c r="P161" s="160"/>
      <c r="Q161" s="160"/>
      <c r="R161" s="160"/>
      <c r="S161" s="160"/>
      <c r="T161" s="166"/>
      <c r="AT161" s="167" t="s">
        <v>158</v>
      </c>
      <c r="AU161" s="167" t="s">
        <v>21</v>
      </c>
      <c r="AV161" s="167" t="s">
        <v>81</v>
      </c>
      <c r="AW161" s="167" t="s">
        <v>122</v>
      </c>
      <c r="AX161" s="167" t="s">
        <v>73</v>
      </c>
      <c r="AY161" s="167" t="s">
        <v>151</v>
      </c>
    </row>
    <row r="162" spans="2:65" s="6" customFormat="1" ht="15.75" customHeight="1">
      <c r="B162" s="23"/>
      <c r="C162" s="145" t="s">
        <v>271</v>
      </c>
      <c r="D162" s="145" t="s">
        <v>152</v>
      </c>
      <c r="E162" s="146" t="s">
        <v>272</v>
      </c>
      <c r="F162" s="147" t="s">
        <v>273</v>
      </c>
      <c r="G162" s="148" t="s">
        <v>111</v>
      </c>
      <c r="H162" s="149">
        <v>195.75</v>
      </c>
      <c r="I162" s="150"/>
      <c r="J162" s="151">
        <f>ROUND($I$162*$H$162,2)</f>
        <v>0</v>
      </c>
      <c r="K162" s="147"/>
      <c r="L162" s="43"/>
      <c r="M162" s="152"/>
      <c r="N162" s="153" t="s">
        <v>44</v>
      </c>
      <c r="O162" s="24"/>
      <c r="P162" s="154">
        <f>$O$162*$H$162</f>
        <v>0</v>
      </c>
      <c r="Q162" s="154">
        <v>0</v>
      </c>
      <c r="R162" s="154">
        <f>$Q$162*$H$162</f>
        <v>0</v>
      </c>
      <c r="S162" s="154">
        <v>0</v>
      </c>
      <c r="T162" s="155">
        <f>$S$162*$H$162</f>
        <v>0</v>
      </c>
      <c r="AR162" s="98" t="s">
        <v>155</v>
      </c>
      <c r="AT162" s="98" t="s">
        <v>152</v>
      </c>
      <c r="AU162" s="98" t="s">
        <v>21</v>
      </c>
      <c r="AY162" s="6" t="s">
        <v>151</v>
      </c>
      <c r="BE162" s="156">
        <f>IF($N$162="základní",$J$162,0)</f>
        <v>0</v>
      </c>
      <c r="BF162" s="156">
        <f>IF($N$162="snížená",$J$162,0)</f>
        <v>0</v>
      </c>
      <c r="BG162" s="156">
        <f>IF($N$162="zákl. přenesená",$J$162,0)</f>
        <v>0</v>
      </c>
      <c r="BH162" s="156">
        <f>IF($N$162="sníž. přenesená",$J$162,0)</f>
        <v>0</v>
      </c>
      <c r="BI162" s="156">
        <f>IF($N$162="nulová",$J$162,0)</f>
        <v>0</v>
      </c>
      <c r="BJ162" s="98" t="s">
        <v>21</v>
      </c>
      <c r="BK162" s="156">
        <f>ROUND($I$162*$H$162,2)</f>
        <v>0</v>
      </c>
      <c r="BL162" s="98" t="s">
        <v>155</v>
      </c>
      <c r="BM162" s="98" t="s">
        <v>274</v>
      </c>
    </row>
    <row r="163" spans="2:47" s="6" customFormat="1" ht="16.5" customHeight="1">
      <c r="B163" s="23"/>
      <c r="C163" s="24"/>
      <c r="D163" s="157" t="s">
        <v>157</v>
      </c>
      <c r="E163" s="24"/>
      <c r="F163" s="158" t="s">
        <v>273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157</v>
      </c>
      <c r="AU163" s="6" t="s">
        <v>21</v>
      </c>
    </row>
    <row r="164" spans="2:47" s="6" customFormat="1" ht="30.75" customHeight="1">
      <c r="B164" s="23"/>
      <c r="C164" s="24"/>
      <c r="D164" s="161" t="s">
        <v>175</v>
      </c>
      <c r="E164" s="24"/>
      <c r="F164" s="176" t="s">
        <v>275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175</v>
      </c>
      <c r="AU164" s="6" t="s">
        <v>21</v>
      </c>
    </row>
    <row r="165" spans="2:63" s="134" customFormat="1" ht="37.5" customHeight="1">
      <c r="B165" s="135"/>
      <c r="C165" s="136"/>
      <c r="D165" s="136" t="s">
        <v>72</v>
      </c>
      <c r="E165" s="137" t="s">
        <v>276</v>
      </c>
      <c r="F165" s="137" t="s">
        <v>277</v>
      </c>
      <c r="G165" s="136"/>
      <c r="H165" s="136"/>
      <c r="J165" s="138">
        <f>$BK$165</f>
        <v>0</v>
      </c>
      <c r="K165" s="136"/>
      <c r="L165" s="139"/>
      <c r="M165" s="140"/>
      <c r="N165" s="136"/>
      <c r="O165" s="136"/>
      <c r="P165" s="141">
        <f>SUM($P$166:$P$180)</f>
        <v>0</v>
      </c>
      <c r="Q165" s="136"/>
      <c r="R165" s="141">
        <f>SUM($R$166:$R$180)</f>
        <v>0.05348</v>
      </c>
      <c r="S165" s="136"/>
      <c r="T165" s="142">
        <f>SUM($T$166:$T$180)</f>
        <v>0</v>
      </c>
      <c r="AR165" s="143" t="s">
        <v>21</v>
      </c>
      <c r="AT165" s="143" t="s">
        <v>72</v>
      </c>
      <c r="AU165" s="143" t="s">
        <v>73</v>
      </c>
      <c r="AY165" s="143" t="s">
        <v>151</v>
      </c>
      <c r="BK165" s="144">
        <f>SUM($BK$166:$BK$180)</f>
        <v>0</v>
      </c>
    </row>
    <row r="166" spans="2:65" s="6" customFormat="1" ht="15.75" customHeight="1">
      <c r="B166" s="23"/>
      <c r="C166" s="145" t="s">
        <v>278</v>
      </c>
      <c r="D166" s="145" t="s">
        <v>152</v>
      </c>
      <c r="E166" s="146" t="s">
        <v>279</v>
      </c>
      <c r="F166" s="147" t="s">
        <v>280</v>
      </c>
      <c r="G166" s="148" t="s">
        <v>101</v>
      </c>
      <c r="H166" s="149">
        <v>764</v>
      </c>
      <c r="I166" s="150"/>
      <c r="J166" s="151">
        <f>ROUND($I$166*$H$166,2)</f>
        <v>0</v>
      </c>
      <c r="K166" s="147"/>
      <c r="L166" s="43"/>
      <c r="M166" s="152"/>
      <c r="N166" s="153" t="s">
        <v>44</v>
      </c>
      <c r="O166" s="24"/>
      <c r="P166" s="154">
        <f>$O$166*$H$166</f>
        <v>0</v>
      </c>
      <c r="Q166" s="154">
        <v>0</v>
      </c>
      <c r="R166" s="154">
        <f>$Q$166*$H$166</f>
        <v>0</v>
      </c>
      <c r="S166" s="154">
        <v>0</v>
      </c>
      <c r="T166" s="155">
        <f>$S$166*$H$166</f>
        <v>0</v>
      </c>
      <c r="AR166" s="98" t="s">
        <v>155</v>
      </c>
      <c r="AT166" s="98" t="s">
        <v>152</v>
      </c>
      <c r="AU166" s="98" t="s">
        <v>21</v>
      </c>
      <c r="AY166" s="6" t="s">
        <v>151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98" t="s">
        <v>21</v>
      </c>
      <c r="BK166" s="156">
        <f>ROUND($I$166*$H$166,2)</f>
        <v>0</v>
      </c>
      <c r="BL166" s="98" t="s">
        <v>155</v>
      </c>
      <c r="BM166" s="98" t="s">
        <v>281</v>
      </c>
    </row>
    <row r="167" spans="2:47" s="6" customFormat="1" ht="16.5" customHeight="1">
      <c r="B167" s="23"/>
      <c r="C167" s="24"/>
      <c r="D167" s="157" t="s">
        <v>157</v>
      </c>
      <c r="E167" s="24"/>
      <c r="F167" s="158" t="s">
        <v>280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157</v>
      </c>
      <c r="AU167" s="6" t="s">
        <v>21</v>
      </c>
    </row>
    <row r="168" spans="2:65" s="6" customFormat="1" ht="15.75" customHeight="1">
      <c r="B168" s="23"/>
      <c r="C168" s="177" t="s">
        <v>7</v>
      </c>
      <c r="D168" s="177" t="s">
        <v>185</v>
      </c>
      <c r="E168" s="178" t="s">
        <v>282</v>
      </c>
      <c r="F168" s="179" t="s">
        <v>283</v>
      </c>
      <c r="G168" s="180" t="s">
        <v>284</v>
      </c>
      <c r="H168" s="181">
        <v>53.48</v>
      </c>
      <c r="I168" s="182"/>
      <c r="J168" s="183">
        <f>ROUND($I$168*$H$168,2)</f>
        <v>0</v>
      </c>
      <c r="K168" s="179"/>
      <c r="L168" s="184"/>
      <c r="M168" s="185"/>
      <c r="N168" s="186" t="s">
        <v>44</v>
      </c>
      <c r="O168" s="24"/>
      <c r="P168" s="154">
        <f>$O$168*$H$168</f>
        <v>0</v>
      </c>
      <c r="Q168" s="154">
        <v>0.001</v>
      </c>
      <c r="R168" s="154">
        <f>$Q$168*$H$168</f>
        <v>0.05348</v>
      </c>
      <c r="S168" s="154">
        <v>0</v>
      </c>
      <c r="T168" s="155">
        <f>$S$168*$H$168</f>
        <v>0</v>
      </c>
      <c r="AR168" s="98" t="s">
        <v>188</v>
      </c>
      <c r="AT168" s="98" t="s">
        <v>185</v>
      </c>
      <c r="AU168" s="98" t="s">
        <v>21</v>
      </c>
      <c r="AY168" s="6" t="s">
        <v>151</v>
      </c>
      <c r="BE168" s="156">
        <f>IF($N$168="základní",$J$168,0)</f>
        <v>0</v>
      </c>
      <c r="BF168" s="156">
        <f>IF($N$168="snížená",$J$168,0)</f>
        <v>0</v>
      </c>
      <c r="BG168" s="156">
        <f>IF($N$168="zákl. přenesená",$J$168,0)</f>
        <v>0</v>
      </c>
      <c r="BH168" s="156">
        <f>IF($N$168="sníž. přenesená",$J$168,0)</f>
        <v>0</v>
      </c>
      <c r="BI168" s="156">
        <f>IF($N$168="nulová",$J$168,0)</f>
        <v>0</v>
      </c>
      <c r="BJ168" s="98" t="s">
        <v>21</v>
      </c>
      <c r="BK168" s="156">
        <f>ROUND($I$168*$H$168,2)</f>
        <v>0</v>
      </c>
      <c r="BL168" s="98" t="s">
        <v>155</v>
      </c>
      <c r="BM168" s="98" t="s">
        <v>285</v>
      </c>
    </row>
    <row r="169" spans="2:47" s="6" customFormat="1" ht="16.5" customHeight="1">
      <c r="B169" s="23"/>
      <c r="C169" s="24"/>
      <c r="D169" s="157" t="s">
        <v>157</v>
      </c>
      <c r="E169" s="24"/>
      <c r="F169" s="158" t="s">
        <v>283</v>
      </c>
      <c r="G169" s="24"/>
      <c r="H169" s="24"/>
      <c r="J169" s="24"/>
      <c r="K169" s="24"/>
      <c r="L169" s="43"/>
      <c r="M169" s="56"/>
      <c r="N169" s="24"/>
      <c r="O169" s="24"/>
      <c r="P169" s="24"/>
      <c r="Q169" s="24"/>
      <c r="R169" s="24"/>
      <c r="S169" s="24"/>
      <c r="T169" s="57"/>
      <c r="AT169" s="6" t="s">
        <v>157</v>
      </c>
      <c r="AU169" s="6" t="s">
        <v>21</v>
      </c>
    </row>
    <row r="170" spans="2:51" s="6" customFormat="1" ht="15.75" customHeight="1">
      <c r="B170" s="159"/>
      <c r="C170" s="160"/>
      <c r="D170" s="161" t="s">
        <v>158</v>
      </c>
      <c r="E170" s="160"/>
      <c r="F170" s="162" t="s">
        <v>286</v>
      </c>
      <c r="G170" s="160"/>
      <c r="H170" s="163">
        <v>53.48</v>
      </c>
      <c r="J170" s="160"/>
      <c r="K170" s="160"/>
      <c r="L170" s="164"/>
      <c r="M170" s="165"/>
      <c r="N170" s="160"/>
      <c r="O170" s="160"/>
      <c r="P170" s="160"/>
      <c r="Q170" s="160"/>
      <c r="R170" s="160"/>
      <c r="S170" s="160"/>
      <c r="T170" s="166"/>
      <c r="AT170" s="167" t="s">
        <v>158</v>
      </c>
      <c r="AU170" s="167" t="s">
        <v>21</v>
      </c>
      <c r="AV170" s="167" t="s">
        <v>81</v>
      </c>
      <c r="AW170" s="167" t="s">
        <v>122</v>
      </c>
      <c r="AX170" s="167" t="s">
        <v>73</v>
      </c>
      <c r="AY170" s="167" t="s">
        <v>151</v>
      </c>
    </row>
    <row r="171" spans="2:65" s="6" customFormat="1" ht="15.75" customHeight="1">
      <c r="B171" s="23"/>
      <c r="C171" s="145" t="s">
        <v>287</v>
      </c>
      <c r="D171" s="145" t="s">
        <v>152</v>
      </c>
      <c r="E171" s="146" t="s">
        <v>288</v>
      </c>
      <c r="F171" s="147" t="s">
        <v>289</v>
      </c>
      <c r="G171" s="148" t="s">
        <v>101</v>
      </c>
      <c r="H171" s="149">
        <v>764</v>
      </c>
      <c r="I171" s="150"/>
      <c r="J171" s="151">
        <f>ROUND($I$171*$H$171,2)</f>
        <v>0</v>
      </c>
      <c r="K171" s="147"/>
      <c r="L171" s="43"/>
      <c r="M171" s="152"/>
      <c r="N171" s="153" t="s">
        <v>44</v>
      </c>
      <c r="O171" s="24"/>
      <c r="P171" s="154">
        <f>$O$171*$H$171</f>
        <v>0</v>
      </c>
      <c r="Q171" s="154">
        <v>0</v>
      </c>
      <c r="R171" s="154">
        <f>$Q$171*$H$171</f>
        <v>0</v>
      </c>
      <c r="S171" s="154">
        <v>0</v>
      </c>
      <c r="T171" s="155">
        <f>$S$171*$H$171</f>
        <v>0</v>
      </c>
      <c r="AR171" s="98" t="s">
        <v>155</v>
      </c>
      <c r="AT171" s="98" t="s">
        <v>152</v>
      </c>
      <c r="AU171" s="98" t="s">
        <v>21</v>
      </c>
      <c r="AY171" s="6" t="s">
        <v>151</v>
      </c>
      <c r="BE171" s="156">
        <f>IF($N$171="základní",$J$171,0)</f>
        <v>0</v>
      </c>
      <c r="BF171" s="156">
        <f>IF($N$171="snížená",$J$171,0)</f>
        <v>0</v>
      </c>
      <c r="BG171" s="156">
        <f>IF($N$171="zákl. přenesená",$J$171,0)</f>
        <v>0</v>
      </c>
      <c r="BH171" s="156">
        <f>IF($N$171="sníž. přenesená",$J$171,0)</f>
        <v>0</v>
      </c>
      <c r="BI171" s="156">
        <f>IF($N$171="nulová",$J$171,0)</f>
        <v>0</v>
      </c>
      <c r="BJ171" s="98" t="s">
        <v>21</v>
      </c>
      <c r="BK171" s="156">
        <f>ROUND($I$171*$H$171,2)</f>
        <v>0</v>
      </c>
      <c r="BL171" s="98" t="s">
        <v>155</v>
      </c>
      <c r="BM171" s="98" t="s">
        <v>290</v>
      </c>
    </row>
    <row r="172" spans="2:47" s="6" customFormat="1" ht="16.5" customHeight="1">
      <c r="B172" s="23"/>
      <c r="C172" s="24"/>
      <c r="D172" s="157" t="s">
        <v>157</v>
      </c>
      <c r="E172" s="24"/>
      <c r="F172" s="158" t="s">
        <v>289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157</v>
      </c>
      <c r="AU172" s="6" t="s">
        <v>21</v>
      </c>
    </row>
    <row r="173" spans="2:65" s="6" customFormat="1" ht="15.75" customHeight="1">
      <c r="B173" s="23"/>
      <c r="C173" s="177" t="s">
        <v>291</v>
      </c>
      <c r="D173" s="177" t="s">
        <v>185</v>
      </c>
      <c r="E173" s="178" t="s">
        <v>292</v>
      </c>
      <c r="F173" s="179" t="s">
        <v>293</v>
      </c>
      <c r="G173" s="180" t="s">
        <v>294</v>
      </c>
      <c r="H173" s="181">
        <v>63.03</v>
      </c>
      <c r="I173" s="182"/>
      <c r="J173" s="183">
        <f>ROUND($I$173*$H$173,2)</f>
        <v>0</v>
      </c>
      <c r="K173" s="179"/>
      <c r="L173" s="184"/>
      <c r="M173" s="185"/>
      <c r="N173" s="186" t="s">
        <v>44</v>
      </c>
      <c r="O173" s="24"/>
      <c r="P173" s="154">
        <f>$O$173*$H$173</f>
        <v>0</v>
      </c>
      <c r="Q173" s="154">
        <v>0</v>
      </c>
      <c r="R173" s="154">
        <f>$Q$173*$H$173</f>
        <v>0</v>
      </c>
      <c r="S173" s="154">
        <v>0</v>
      </c>
      <c r="T173" s="155">
        <f>$S$173*$H$173</f>
        <v>0</v>
      </c>
      <c r="AR173" s="98" t="s">
        <v>188</v>
      </c>
      <c r="AT173" s="98" t="s">
        <v>185</v>
      </c>
      <c r="AU173" s="98" t="s">
        <v>21</v>
      </c>
      <c r="AY173" s="6" t="s">
        <v>151</v>
      </c>
      <c r="BE173" s="156">
        <f>IF($N$173="základní",$J$173,0)</f>
        <v>0</v>
      </c>
      <c r="BF173" s="156">
        <f>IF($N$173="snížená",$J$173,0)</f>
        <v>0</v>
      </c>
      <c r="BG173" s="156">
        <f>IF($N$173="zákl. přenesená",$J$173,0)</f>
        <v>0</v>
      </c>
      <c r="BH173" s="156">
        <f>IF($N$173="sníž. přenesená",$J$173,0)</f>
        <v>0</v>
      </c>
      <c r="BI173" s="156">
        <f>IF($N$173="nulová",$J$173,0)</f>
        <v>0</v>
      </c>
      <c r="BJ173" s="98" t="s">
        <v>21</v>
      </c>
      <c r="BK173" s="156">
        <f>ROUND($I$173*$H$173,2)</f>
        <v>0</v>
      </c>
      <c r="BL173" s="98" t="s">
        <v>155</v>
      </c>
      <c r="BM173" s="98" t="s">
        <v>295</v>
      </c>
    </row>
    <row r="174" spans="2:47" s="6" customFormat="1" ht="16.5" customHeight="1">
      <c r="B174" s="23"/>
      <c r="C174" s="24"/>
      <c r="D174" s="157" t="s">
        <v>157</v>
      </c>
      <c r="E174" s="24"/>
      <c r="F174" s="158" t="s">
        <v>293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157</v>
      </c>
      <c r="AU174" s="6" t="s">
        <v>21</v>
      </c>
    </row>
    <row r="175" spans="2:47" s="6" customFormat="1" ht="30.75" customHeight="1">
      <c r="B175" s="23"/>
      <c r="C175" s="24"/>
      <c r="D175" s="161" t="s">
        <v>175</v>
      </c>
      <c r="E175" s="24"/>
      <c r="F175" s="176" t="s">
        <v>296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175</v>
      </c>
      <c r="AU175" s="6" t="s">
        <v>21</v>
      </c>
    </row>
    <row r="176" spans="2:51" s="6" customFormat="1" ht="15.75" customHeight="1">
      <c r="B176" s="159"/>
      <c r="C176" s="160"/>
      <c r="D176" s="161" t="s">
        <v>158</v>
      </c>
      <c r="E176" s="160"/>
      <c r="F176" s="162" t="s">
        <v>297</v>
      </c>
      <c r="G176" s="160"/>
      <c r="H176" s="163">
        <v>63.03</v>
      </c>
      <c r="J176" s="160"/>
      <c r="K176" s="160"/>
      <c r="L176" s="164"/>
      <c r="M176" s="165"/>
      <c r="N176" s="160"/>
      <c r="O176" s="160"/>
      <c r="P176" s="160"/>
      <c r="Q176" s="160"/>
      <c r="R176" s="160"/>
      <c r="S176" s="160"/>
      <c r="T176" s="166"/>
      <c r="AT176" s="167" t="s">
        <v>158</v>
      </c>
      <c r="AU176" s="167" t="s">
        <v>21</v>
      </c>
      <c r="AV176" s="167" t="s">
        <v>81</v>
      </c>
      <c r="AW176" s="167" t="s">
        <v>122</v>
      </c>
      <c r="AX176" s="167" t="s">
        <v>73</v>
      </c>
      <c r="AY176" s="167" t="s">
        <v>151</v>
      </c>
    </row>
    <row r="177" spans="2:65" s="6" customFormat="1" ht="15.75" customHeight="1">
      <c r="B177" s="23"/>
      <c r="C177" s="145" t="s">
        <v>298</v>
      </c>
      <c r="D177" s="145" t="s">
        <v>152</v>
      </c>
      <c r="E177" s="146" t="s">
        <v>299</v>
      </c>
      <c r="F177" s="147" t="s">
        <v>300</v>
      </c>
      <c r="G177" s="148" t="s">
        <v>101</v>
      </c>
      <c r="H177" s="149">
        <v>195.75</v>
      </c>
      <c r="I177" s="150"/>
      <c r="J177" s="151">
        <f>ROUND($I$177*$H$177,2)</f>
        <v>0</v>
      </c>
      <c r="K177" s="147"/>
      <c r="L177" s="43"/>
      <c r="M177" s="152"/>
      <c r="N177" s="153" t="s">
        <v>44</v>
      </c>
      <c r="O177" s="24"/>
      <c r="P177" s="154">
        <f>$O$177*$H$177</f>
        <v>0</v>
      </c>
      <c r="Q177" s="154">
        <v>0</v>
      </c>
      <c r="R177" s="154">
        <f>$Q$177*$H$177</f>
        <v>0</v>
      </c>
      <c r="S177" s="154">
        <v>0</v>
      </c>
      <c r="T177" s="155">
        <f>$S$177*$H$177</f>
        <v>0</v>
      </c>
      <c r="AR177" s="98" t="s">
        <v>155</v>
      </c>
      <c r="AT177" s="98" t="s">
        <v>152</v>
      </c>
      <c r="AU177" s="98" t="s">
        <v>21</v>
      </c>
      <c r="AY177" s="6" t="s">
        <v>151</v>
      </c>
      <c r="BE177" s="156">
        <f>IF($N$177="základní",$J$177,0)</f>
        <v>0</v>
      </c>
      <c r="BF177" s="156">
        <f>IF($N$177="snížená",$J$177,0)</f>
        <v>0</v>
      </c>
      <c r="BG177" s="156">
        <f>IF($N$177="zákl. přenesená",$J$177,0)</f>
        <v>0</v>
      </c>
      <c r="BH177" s="156">
        <f>IF($N$177="sníž. přenesená",$J$177,0)</f>
        <v>0</v>
      </c>
      <c r="BI177" s="156">
        <f>IF($N$177="nulová",$J$177,0)</f>
        <v>0</v>
      </c>
      <c r="BJ177" s="98" t="s">
        <v>21</v>
      </c>
      <c r="BK177" s="156">
        <f>ROUND($I$177*$H$177,2)</f>
        <v>0</v>
      </c>
      <c r="BL177" s="98" t="s">
        <v>155</v>
      </c>
      <c r="BM177" s="98" t="s">
        <v>301</v>
      </c>
    </row>
    <row r="178" spans="2:47" s="6" customFormat="1" ht="16.5" customHeight="1">
      <c r="B178" s="23"/>
      <c r="C178" s="24"/>
      <c r="D178" s="157" t="s">
        <v>157</v>
      </c>
      <c r="E178" s="24"/>
      <c r="F178" s="158" t="s">
        <v>300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157</v>
      </c>
      <c r="AU178" s="6" t="s">
        <v>21</v>
      </c>
    </row>
    <row r="179" spans="2:47" s="6" customFormat="1" ht="30.75" customHeight="1">
      <c r="B179" s="23"/>
      <c r="C179" s="24"/>
      <c r="D179" s="161" t="s">
        <v>175</v>
      </c>
      <c r="E179" s="24"/>
      <c r="F179" s="176" t="s">
        <v>302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175</v>
      </c>
      <c r="AU179" s="6" t="s">
        <v>21</v>
      </c>
    </row>
    <row r="180" spans="2:51" s="6" customFormat="1" ht="15.75" customHeight="1">
      <c r="B180" s="159"/>
      <c r="C180" s="160"/>
      <c r="D180" s="161" t="s">
        <v>158</v>
      </c>
      <c r="E180" s="160"/>
      <c r="F180" s="162" t="s">
        <v>303</v>
      </c>
      <c r="G180" s="160"/>
      <c r="H180" s="163">
        <v>195.75</v>
      </c>
      <c r="J180" s="160"/>
      <c r="K180" s="160"/>
      <c r="L180" s="164"/>
      <c r="M180" s="165"/>
      <c r="N180" s="160"/>
      <c r="O180" s="160"/>
      <c r="P180" s="160"/>
      <c r="Q180" s="160"/>
      <c r="R180" s="160"/>
      <c r="S180" s="160"/>
      <c r="T180" s="166"/>
      <c r="AT180" s="167" t="s">
        <v>158</v>
      </c>
      <c r="AU180" s="167" t="s">
        <v>21</v>
      </c>
      <c r="AV180" s="167" t="s">
        <v>81</v>
      </c>
      <c r="AW180" s="167" t="s">
        <v>122</v>
      </c>
      <c r="AX180" s="167" t="s">
        <v>73</v>
      </c>
      <c r="AY180" s="167" t="s">
        <v>151</v>
      </c>
    </row>
    <row r="181" spans="2:63" s="134" customFormat="1" ht="37.5" customHeight="1">
      <c r="B181" s="135"/>
      <c r="C181" s="136"/>
      <c r="D181" s="136" t="s">
        <v>72</v>
      </c>
      <c r="E181" s="137" t="s">
        <v>304</v>
      </c>
      <c r="F181" s="137" t="s">
        <v>305</v>
      </c>
      <c r="G181" s="136"/>
      <c r="H181" s="136"/>
      <c r="J181" s="138">
        <f>$BK$181</f>
        <v>0</v>
      </c>
      <c r="K181" s="136"/>
      <c r="L181" s="139"/>
      <c r="M181" s="140"/>
      <c r="N181" s="136"/>
      <c r="O181" s="136"/>
      <c r="P181" s="141">
        <f>SUM($P$182:$P$190)</f>
        <v>0</v>
      </c>
      <c r="Q181" s="136"/>
      <c r="R181" s="141">
        <f>SUM($R$182:$R$190)</f>
        <v>362.24236</v>
      </c>
      <c r="S181" s="136"/>
      <c r="T181" s="142">
        <f>SUM($T$182:$T$190)</f>
        <v>0</v>
      </c>
      <c r="AR181" s="143" t="s">
        <v>21</v>
      </c>
      <c r="AT181" s="143" t="s">
        <v>72</v>
      </c>
      <c r="AU181" s="143" t="s">
        <v>73</v>
      </c>
      <c r="AY181" s="143" t="s">
        <v>151</v>
      </c>
      <c r="BK181" s="144">
        <f>SUM($BK$182:$BK$190)</f>
        <v>0</v>
      </c>
    </row>
    <row r="182" spans="2:65" s="6" customFormat="1" ht="15.75" customHeight="1">
      <c r="B182" s="23"/>
      <c r="C182" s="145" t="s">
        <v>306</v>
      </c>
      <c r="D182" s="145" t="s">
        <v>152</v>
      </c>
      <c r="E182" s="146" t="s">
        <v>307</v>
      </c>
      <c r="F182" s="147" t="s">
        <v>308</v>
      </c>
      <c r="G182" s="148" t="s">
        <v>101</v>
      </c>
      <c r="H182" s="149">
        <v>1199.75</v>
      </c>
      <c r="I182" s="150"/>
      <c r="J182" s="151">
        <f>ROUND($I$182*$H$182,2)</f>
        <v>0</v>
      </c>
      <c r="K182" s="147"/>
      <c r="L182" s="43"/>
      <c r="M182" s="152"/>
      <c r="N182" s="153" t="s">
        <v>44</v>
      </c>
      <c r="O182" s="24"/>
      <c r="P182" s="154">
        <f>$O$182*$H$182</f>
        <v>0</v>
      </c>
      <c r="Q182" s="154">
        <v>0.27994</v>
      </c>
      <c r="R182" s="154">
        <f>$Q$182*$H$182</f>
        <v>335.858015</v>
      </c>
      <c r="S182" s="154">
        <v>0</v>
      </c>
      <c r="T182" s="155">
        <f>$S$182*$H$182</f>
        <v>0</v>
      </c>
      <c r="AR182" s="98" t="s">
        <v>155</v>
      </c>
      <c r="AT182" s="98" t="s">
        <v>152</v>
      </c>
      <c r="AU182" s="98" t="s">
        <v>21</v>
      </c>
      <c r="AY182" s="6" t="s">
        <v>151</v>
      </c>
      <c r="BE182" s="156">
        <f>IF($N$182="základní",$J$182,0)</f>
        <v>0</v>
      </c>
      <c r="BF182" s="156">
        <f>IF($N$182="snížená",$J$182,0)</f>
        <v>0</v>
      </c>
      <c r="BG182" s="156">
        <f>IF($N$182="zákl. přenesená",$J$182,0)</f>
        <v>0</v>
      </c>
      <c r="BH182" s="156">
        <f>IF($N$182="sníž. přenesená",$J$182,0)</f>
        <v>0</v>
      </c>
      <c r="BI182" s="156">
        <f>IF($N$182="nulová",$J$182,0)</f>
        <v>0</v>
      </c>
      <c r="BJ182" s="98" t="s">
        <v>21</v>
      </c>
      <c r="BK182" s="156">
        <f>ROUND($I$182*$H$182,2)</f>
        <v>0</v>
      </c>
      <c r="BL182" s="98" t="s">
        <v>155</v>
      </c>
      <c r="BM182" s="98" t="s">
        <v>309</v>
      </c>
    </row>
    <row r="183" spans="2:47" s="6" customFormat="1" ht="16.5" customHeight="1">
      <c r="B183" s="23"/>
      <c r="C183" s="24"/>
      <c r="D183" s="157" t="s">
        <v>157</v>
      </c>
      <c r="E183" s="24"/>
      <c r="F183" s="158" t="s">
        <v>308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157</v>
      </c>
      <c r="AU183" s="6" t="s">
        <v>21</v>
      </c>
    </row>
    <row r="184" spans="2:51" s="6" customFormat="1" ht="15.75" customHeight="1">
      <c r="B184" s="159"/>
      <c r="C184" s="160"/>
      <c r="D184" s="161" t="s">
        <v>158</v>
      </c>
      <c r="E184" s="160"/>
      <c r="F184" s="162" t="s">
        <v>310</v>
      </c>
      <c r="G184" s="160"/>
      <c r="H184" s="163">
        <v>1145</v>
      </c>
      <c r="J184" s="160"/>
      <c r="K184" s="160"/>
      <c r="L184" s="164"/>
      <c r="M184" s="165"/>
      <c r="N184" s="160"/>
      <c r="O184" s="160"/>
      <c r="P184" s="160"/>
      <c r="Q184" s="160"/>
      <c r="R184" s="160"/>
      <c r="S184" s="160"/>
      <c r="T184" s="166"/>
      <c r="AT184" s="167" t="s">
        <v>158</v>
      </c>
      <c r="AU184" s="167" t="s">
        <v>21</v>
      </c>
      <c r="AV184" s="167" t="s">
        <v>81</v>
      </c>
      <c r="AW184" s="167" t="s">
        <v>122</v>
      </c>
      <c r="AX184" s="167" t="s">
        <v>73</v>
      </c>
      <c r="AY184" s="167" t="s">
        <v>151</v>
      </c>
    </row>
    <row r="185" spans="2:51" s="6" customFormat="1" ht="15.75" customHeight="1">
      <c r="B185" s="159"/>
      <c r="C185" s="160"/>
      <c r="D185" s="161" t="s">
        <v>158</v>
      </c>
      <c r="E185" s="160"/>
      <c r="F185" s="162" t="s">
        <v>311</v>
      </c>
      <c r="G185" s="160"/>
      <c r="H185" s="163">
        <v>48</v>
      </c>
      <c r="J185" s="160"/>
      <c r="K185" s="160"/>
      <c r="L185" s="164"/>
      <c r="M185" s="165"/>
      <c r="N185" s="160"/>
      <c r="O185" s="160"/>
      <c r="P185" s="160"/>
      <c r="Q185" s="160"/>
      <c r="R185" s="160"/>
      <c r="S185" s="160"/>
      <c r="T185" s="166"/>
      <c r="AT185" s="167" t="s">
        <v>158</v>
      </c>
      <c r="AU185" s="167" t="s">
        <v>21</v>
      </c>
      <c r="AV185" s="167" t="s">
        <v>81</v>
      </c>
      <c r="AW185" s="167" t="s">
        <v>122</v>
      </c>
      <c r="AX185" s="167" t="s">
        <v>73</v>
      </c>
      <c r="AY185" s="167" t="s">
        <v>151</v>
      </c>
    </row>
    <row r="186" spans="2:51" s="6" customFormat="1" ht="15.75" customHeight="1">
      <c r="B186" s="159"/>
      <c r="C186" s="160"/>
      <c r="D186" s="161" t="s">
        <v>158</v>
      </c>
      <c r="E186" s="160"/>
      <c r="F186" s="162" t="s">
        <v>312</v>
      </c>
      <c r="G186" s="160"/>
      <c r="H186" s="163">
        <v>6.75</v>
      </c>
      <c r="J186" s="160"/>
      <c r="K186" s="160"/>
      <c r="L186" s="164"/>
      <c r="M186" s="165"/>
      <c r="N186" s="160"/>
      <c r="O186" s="160"/>
      <c r="P186" s="160"/>
      <c r="Q186" s="160"/>
      <c r="R186" s="160"/>
      <c r="S186" s="160"/>
      <c r="T186" s="166"/>
      <c r="AT186" s="167" t="s">
        <v>158</v>
      </c>
      <c r="AU186" s="167" t="s">
        <v>21</v>
      </c>
      <c r="AV186" s="167" t="s">
        <v>81</v>
      </c>
      <c r="AW186" s="167" t="s">
        <v>122</v>
      </c>
      <c r="AX186" s="167" t="s">
        <v>73</v>
      </c>
      <c r="AY186" s="167" t="s">
        <v>151</v>
      </c>
    </row>
    <row r="187" spans="2:65" s="6" customFormat="1" ht="15.75" customHeight="1">
      <c r="B187" s="23"/>
      <c r="C187" s="145" t="s">
        <v>313</v>
      </c>
      <c r="D187" s="145" t="s">
        <v>152</v>
      </c>
      <c r="E187" s="146" t="s">
        <v>314</v>
      </c>
      <c r="F187" s="147" t="s">
        <v>315</v>
      </c>
      <c r="G187" s="148" t="s">
        <v>101</v>
      </c>
      <c r="H187" s="149">
        <v>94.25</v>
      </c>
      <c r="I187" s="150"/>
      <c r="J187" s="151">
        <f>ROUND($I$187*$H$187,2)</f>
        <v>0</v>
      </c>
      <c r="K187" s="147"/>
      <c r="L187" s="43"/>
      <c r="M187" s="152"/>
      <c r="N187" s="153" t="s">
        <v>44</v>
      </c>
      <c r="O187" s="24"/>
      <c r="P187" s="154">
        <f>$O$187*$H$187</f>
        <v>0</v>
      </c>
      <c r="Q187" s="154">
        <v>0.27994</v>
      </c>
      <c r="R187" s="154">
        <f>$Q$187*$H$187</f>
        <v>26.384345000000003</v>
      </c>
      <c r="S187" s="154">
        <v>0</v>
      </c>
      <c r="T187" s="155">
        <f>$S$187*$H$187</f>
        <v>0</v>
      </c>
      <c r="AR187" s="98" t="s">
        <v>155</v>
      </c>
      <c r="AT187" s="98" t="s">
        <v>152</v>
      </c>
      <c r="AU187" s="98" t="s">
        <v>21</v>
      </c>
      <c r="AY187" s="6" t="s">
        <v>151</v>
      </c>
      <c r="BE187" s="156">
        <f>IF($N$187="základní",$J$187,0)</f>
        <v>0</v>
      </c>
      <c r="BF187" s="156">
        <f>IF($N$187="snížená",$J$187,0)</f>
        <v>0</v>
      </c>
      <c r="BG187" s="156">
        <f>IF($N$187="zákl. přenesená",$J$187,0)</f>
        <v>0</v>
      </c>
      <c r="BH187" s="156">
        <f>IF($N$187="sníž. přenesená",$J$187,0)</f>
        <v>0</v>
      </c>
      <c r="BI187" s="156">
        <f>IF($N$187="nulová",$J$187,0)</f>
        <v>0</v>
      </c>
      <c r="BJ187" s="98" t="s">
        <v>21</v>
      </c>
      <c r="BK187" s="156">
        <f>ROUND($I$187*$H$187,2)</f>
        <v>0</v>
      </c>
      <c r="BL187" s="98" t="s">
        <v>155</v>
      </c>
      <c r="BM187" s="98" t="s">
        <v>316</v>
      </c>
    </row>
    <row r="188" spans="2:47" s="6" customFormat="1" ht="16.5" customHeight="1">
      <c r="B188" s="23"/>
      <c r="C188" s="24"/>
      <c r="D188" s="157" t="s">
        <v>157</v>
      </c>
      <c r="E188" s="24"/>
      <c r="F188" s="158" t="s">
        <v>317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157</v>
      </c>
      <c r="AU188" s="6" t="s">
        <v>21</v>
      </c>
    </row>
    <row r="189" spans="2:47" s="6" customFormat="1" ht="30.75" customHeight="1">
      <c r="B189" s="23"/>
      <c r="C189" s="24"/>
      <c r="D189" s="161" t="s">
        <v>175</v>
      </c>
      <c r="E189" s="24"/>
      <c r="F189" s="176" t="s">
        <v>318</v>
      </c>
      <c r="G189" s="24"/>
      <c r="H189" s="24"/>
      <c r="J189" s="24"/>
      <c r="K189" s="24"/>
      <c r="L189" s="43"/>
      <c r="M189" s="56"/>
      <c r="N189" s="24"/>
      <c r="O189" s="24"/>
      <c r="P189" s="24"/>
      <c r="Q189" s="24"/>
      <c r="R189" s="24"/>
      <c r="S189" s="24"/>
      <c r="T189" s="57"/>
      <c r="AT189" s="6" t="s">
        <v>175</v>
      </c>
      <c r="AU189" s="6" t="s">
        <v>21</v>
      </c>
    </row>
    <row r="190" spans="2:51" s="6" customFormat="1" ht="15.75" customHeight="1">
      <c r="B190" s="159"/>
      <c r="C190" s="160"/>
      <c r="D190" s="161" t="s">
        <v>158</v>
      </c>
      <c r="E190" s="160"/>
      <c r="F190" s="162" t="s">
        <v>319</v>
      </c>
      <c r="G190" s="160"/>
      <c r="H190" s="163">
        <v>94.25</v>
      </c>
      <c r="J190" s="160"/>
      <c r="K190" s="160"/>
      <c r="L190" s="164"/>
      <c r="M190" s="165"/>
      <c r="N190" s="160"/>
      <c r="O190" s="160"/>
      <c r="P190" s="160"/>
      <c r="Q190" s="160"/>
      <c r="R190" s="160"/>
      <c r="S190" s="160"/>
      <c r="T190" s="166"/>
      <c r="AT190" s="167" t="s">
        <v>158</v>
      </c>
      <c r="AU190" s="167" t="s">
        <v>21</v>
      </c>
      <c r="AV190" s="167" t="s">
        <v>81</v>
      </c>
      <c r="AW190" s="167" t="s">
        <v>122</v>
      </c>
      <c r="AX190" s="167" t="s">
        <v>73</v>
      </c>
      <c r="AY190" s="167" t="s">
        <v>151</v>
      </c>
    </row>
    <row r="191" spans="2:63" s="134" customFormat="1" ht="37.5" customHeight="1">
      <c r="B191" s="135"/>
      <c r="C191" s="136"/>
      <c r="D191" s="136" t="s">
        <v>72</v>
      </c>
      <c r="E191" s="137" t="s">
        <v>320</v>
      </c>
      <c r="F191" s="137" t="s">
        <v>321</v>
      </c>
      <c r="G191" s="136"/>
      <c r="H191" s="136"/>
      <c r="J191" s="138">
        <f>$BK$191</f>
        <v>0</v>
      </c>
      <c r="K191" s="136"/>
      <c r="L191" s="139"/>
      <c r="M191" s="140"/>
      <c r="N191" s="136"/>
      <c r="O191" s="136"/>
      <c r="P191" s="141">
        <f>SUM($P$192:$P$206)</f>
        <v>0</v>
      </c>
      <c r="Q191" s="136"/>
      <c r="R191" s="141">
        <f>SUM($R$192:$R$206)</f>
        <v>728.37324</v>
      </c>
      <c r="S191" s="136"/>
      <c r="T191" s="142">
        <f>SUM($T$192:$T$206)</f>
        <v>0</v>
      </c>
      <c r="AR191" s="143" t="s">
        <v>21</v>
      </c>
      <c r="AT191" s="143" t="s">
        <v>72</v>
      </c>
      <c r="AU191" s="143" t="s">
        <v>73</v>
      </c>
      <c r="AY191" s="143" t="s">
        <v>151</v>
      </c>
      <c r="BK191" s="144">
        <f>SUM($BK$192:$BK$206)</f>
        <v>0</v>
      </c>
    </row>
    <row r="192" spans="2:65" s="6" customFormat="1" ht="15.75" customHeight="1">
      <c r="B192" s="23"/>
      <c r="C192" s="145" t="s">
        <v>322</v>
      </c>
      <c r="D192" s="145" t="s">
        <v>152</v>
      </c>
      <c r="E192" s="146" t="s">
        <v>323</v>
      </c>
      <c r="F192" s="147" t="s">
        <v>324</v>
      </c>
      <c r="G192" s="148" t="s">
        <v>101</v>
      </c>
      <c r="H192" s="149">
        <v>4951</v>
      </c>
      <c r="I192" s="150"/>
      <c r="J192" s="151">
        <f>ROUND($I$192*$H$192,2)</f>
        <v>0</v>
      </c>
      <c r="K192" s="147" t="s">
        <v>162</v>
      </c>
      <c r="L192" s="43"/>
      <c r="M192" s="152"/>
      <c r="N192" s="153" t="s">
        <v>44</v>
      </c>
      <c r="O192" s="24"/>
      <c r="P192" s="154">
        <f>$O$192*$H$192</f>
        <v>0</v>
      </c>
      <c r="Q192" s="154">
        <v>0</v>
      </c>
      <c r="R192" s="154">
        <f>$Q$192*$H$192</f>
        <v>0</v>
      </c>
      <c r="S192" s="154">
        <v>0</v>
      </c>
      <c r="T192" s="155">
        <f>$S$192*$H$192</f>
        <v>0</v>
      </c>
      <c r="AR192" s="98" t="s">
        <v>155</v>
      </c>
      <c r="AT192" s="98" t="s">
        <v>152</v>
      </c>
      <c r="AU192" s="98" t="s">
        <v>21</v>
      </c>
      <c r="AY192" s="6" t="s">
        <v>151</v>
      </c>
      <c r="BE192" s="156">
        <f>IF($N$192="základní",$J$192,0)</f>
        <v>0</v>
      </c>
      <c r="BF192" s="156">
        <f>IF($N$192="snížená",$J$192,0)</f>
        <v>0</v>
      </c>
      <c r="BG192" s="156">
        <f>IF($N$192="zákl. přenesená",$J$192,0)</f>
        <v>0</v>
      </c>
      <c r="BH192" s="156">
        <f>IF($N$192="sníž. přenesená",$J$192,0)</f>
        <v>0</v>
      </c>
      <c r="BI192" s="156">
        <f>IF($N$192="nulová",$J$192,0)</f>
        <v>0</v>
      </c>
      <c r="BJ192" s="98" t="s">
        <v>21</v>
      </c>
      <c r="BK192" s="156">
        <f>ROUND($I$192*$H$192,2)</f>
        <v>0</v>
      </c>
      <c r="BL192" s="98" t="s">
        <v>155</v>
      </c>
      <c r="BM192" s="98" t="s">
        <v>325</v>
      </c>
    </row>
    <row r="193" spans="2:47" s="6" customFormat="1" ht="16.5" customHeight="1">
      <c r="B193" s="23"/>
      <c r="C193" s="24"/>
      <c r="D193" s="157" t="s">
        <v>157</v>
      </c>
      <c r="E193" s="24"/>
      <c r="F193" s="158" t="s">
        <v>326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157</v>
      </c>
      <c r="AU193" s="6" t="s">
        <v>21</v>
      </c>
    </row>
    <row r="194" spans="2:51" s="6" customFormat="1" ht="15.75" customHeight="1">
      <c r="B194" s="159"/>
      <c r="C194" s="160"/>
      <c r="D194" s="161" t="s">
        <v>158</v>
      </c>
      <c r="E194" s="160"/>
      <c r="F194" s="162" t="s">
        <v>104</v>
      </c>
      <c r="G194" s="160"/>
      <c r="H194" s="163">
        <v>4951</v>
      </c>
      <c r="J194" s="160"/>
      <c r="K194" s="160"/>
      <c r="L194" s="164"/>
      <c r="M194" s="165"/>
      <c r="N194" s="160"/>
      <c r="O194" s="160"/>
      <c r="P194" s="160"/>
      <c r="Q194" s="160"/>
      <c r="R194" s="160"/>
      <c r="S194" s="160"/>
      <c r="T194" s="166"/>
      <c r="AT194" s="167" t="s">
        <v>158</v>
      </c>
      <c r="AU194" s="167" t="s">
        <v>21</v>
      </c>
      <c r="AV194" s="167" t="s">
        <v>81</v>
      </c>
      <c r="AW194" s="167" t="s">
        <v>122</v>
      </c>
      <c r="AX194" s="167" t="s">
        <v>21</v>
      </c>
      <c r="AY194" s="167" t="s">
        <v>151</v>
      </c>
    </row>
    <row r="195" spans="2:65" s="6" customFormat="1" ht="15.75" customHeight="1">
      <c r="B195" s="23"/>
      <c r="C195" s="177" t="s">
        <v>327</v>
      </c>
      <c r="D195" s="177" t="s">
        <v>185</v>
      </c>
      <c r="E195" s="178" t="s">
        <v>328</v>
      </c>
      <c r="F195" s="179" t="s">
        <v>329</v>
      </c>
      <c r="G195" s="180" t="s">
        <v>284</v>
      </c>
      <c r="H195" s="181">
        <v>5941.2</v>
      </c>
      <c r="I195" s="182"/>
      <c r="J195" s="183">
        <f>ROUND($I$195*$H$195,2)</f>
        <v>0</v>
      </c>
      <c r="K195" s="179"/>
      <c r="L195" s="184"/>
      <c r="M195" s="185"/>
      <c r="N195" s="186" t="s">
        <v>44</v>
      </c>
      <c r="O195" s="24"/>
      <c r="P195" s="154">
        <f>$O$195*$H$195</f>
        <v>0</v>
      </c>
      <c r="Q195" s="154">
        <v>0</v>
      </c>
      <c r="R195" s="154">
        <f>$Q$195*$H$195</f>
        <v>0</v>
      </c>
      <c r="S195" s="154">
        <v>0</v>
      </c>
      <c r="T195" s="155">
        <f>$S$195*$H$195</f>
        <v>0</v>
      </c>
      <c r="AR195" s="98" t="s">
        <v>188</v>
      </c>
      <c r="AT195" s="98" t="s">
        <v>185</v>
      </c>
      <c r="AU195" s="98" t="s">
        <v>21</v>
      </c>
      <c r="AY195" s="6" t="s">
        <v>151</v>
      </c>
      <c r="BE195" s="156">
        <f>IF($N$195="základní",$J$195,0)</f>
        <v>0</v>
      </c>
      <c r="BF195" s="156">
        <f>IF($N$195="snížená",$J$195,0)</f>
        <v>0</v>
      </c>
      <c r="BG195" s="156">
        <f>IF($N$195="zákl. přenesená",$J$195,0)</f>
        <v>0</v>
      </c>
      <c r="BH195" s="156">
        <f>IF($N$195="sníž. přenesená",$J$195,0)</f>
        <v>0</v>
      </c>
      <c r="BI195" s="156">
        <f>IF($N$195="nulová",$J$195,0)</f>
        <v>0</v>
      </c>
      <c r="BJ195" s="98" t="s">
        <v>21</v>
      </c>
      <c r="BK195" s="156">
        <f>ROUND($I$195*$H$195,2)</f>
        <v>0</v>
      </c>
      <c r="BL195" s="98" t="s">
        <v>155</v>
      </c>
      <c r="BM195" s="98" t="s">
        <v>330</v>
      </c>
    </row>
    <row r="196" spans="2:47" s="6" customFormat="1" ht="30.75" customHeight="1">
      <c r="B196" s="23"/>
      <c r="C196" s="24"/>
      <c r="D196" s="157" t="s">
        <v>175</v>
      </c>
      <c r="E196" s="24"/>
      <c r="F196" s="176" t="s">
        <v>331</v>
      </c>
      <c r="G196" s="24"/>
      <c r="H196" s="24"/>
      <c r="J196" s="24"/>
      <c r="K196" s="24"/>
      <c r="L196" s="43"/>
      <c r="M196" s="56"/>
      <c r="N196" s="24"/>
      <c r="O196" s="24"/>
      <c r="P196" s="24"/>
      <c r="Q196" s="24"/>
      <c r="R196" s="24"/>
      <c r="S196" s="24"/>
      <c r="T196" s="57"/>
      <c r="AT196" s="6" t="s">
        <v>175</v>
      </c>
      <c r="AU196" s="6" t="s">
        <v>21</v>
      </c>
    </row>
    <row r="197" spans="2:51" s="6" customFormat="1" ht="15.75" customHeight="1">
      <c r="B197" s="159"/>
      <c r="C197" s="160"/>
      <c r="D197" s="161" t="s">
        <v>158</v>
      </c>
      <c r="E197" s="160"/>
      <c r="F197" s="162" t="s">
        <v>332</v>
      </c>
      <c r="G197" s="160"/>
      <c r="H197" s="163">
        <v>49510</v>
      </c>
      <c r="J197" s="160"/>
      <c r="K197" s="160"/>
      <c r="L197" s="164"/>
      <c r="M197" s="165"/>
      <c r="N197" s="160"/>
      <c r="O197" s="160"/>
      <c r="P197" s="160"/>
      <c r="Q197" s="160"/>
      <c r="R197" s="160"/>
      <c r="S197" s="160"/>
      <c r="T197" s="166"/>
      <c r="AT197" s="167" t="s">
        <v>158</v>
      </c>
      <c r="AU197" s="167" t="s">
        <v>21</v>
      </c>
      <c r="AV197" s="167" t="s">
        <v>81</v>
      </c>
      <c r="AW197" s="167" t="s">
        <v>122</v>
      </c>
      <c r="AX197" s="167" t="s">
        <v>21</v>
      </c>
      <c r="AY197" s="167" t="s">
        <v>151</v>
      </c>
    </row>
    <row r="198" spans="2:51" s="6" customFormat="1" ht="15.75" customHeight="1">
      <c r="B198" s="159"/>
      <c r="C198" s="160"/>
      <c r="D198" s="161" t="s">
        <v>158</v>
      </c>
      <c r="E198" s="160"/>
      <c r="F198" s="162" t="s">
        <v>333</v>
      </c>
      <c r="G198" s="160"/>
      <c r="H198" s="163">
        <v>5941.2</v>
      </c>
      <c r="J198" s="160"/>
      <c r="K198" s="160"/>
      <c r="L198" s="164"/>
      <c r="M198" s="165"/>
      <c r="N198" s="160"/>
      <c r="O198" s="160"/>
      <c r="P198" s="160"/>
      <c r="Q198" s="160"/>
      <c r="R198" s="160"/>
      <c r="S198" s="160"/>
      <c r="T198" s="166"/>
      <c r="AT198" s="167" t="s">
        <v>158</v>
      </c>
      <c r="AU198" s="167" t="s">
        <v>21</v>
      </c>
      <c r="AV198" s="167" t="s">
        <v>81</v>
      </c>
      <c r="AW198" s="167" t="s">
        <v>73</v>
      </c>
      <c r="AX198" s="167" t="s">
        <v>21</v>
      </c>
      <c r="AY198" s="167" t="s">
        <v>151</v>
      </c>
    </row>
    <row r="199" spans="2:65" s="6" customFormat="1" ht="15.75" customHeight="1">
      <c r="B199" s="23"/>
      <c r="C199" s="145" t="s">
        <v>334</v>
      </c>
      <c r="D199" s="145" t="s">
        <v>152</v>
      </c>
      <c r="E199" s="146" t="s">
        <v>335</v>
      </c>
      <c r="F199" s="147" t="s">
        <v>336</v>
      </c>
      <c r="G199" s="148" t="s">
        <v>101</v>
      </c>
      <c r="H199" s="149">
        <v>5523</v>
      </c>
      <c r="I199" s="150"/>
      <c r="J199" s="151">
        <f>ROUND($I$199*$H$199,2)</f>
        <v>0</v>
      </c>
      <c r="K199" s="147" t="s">
        <v>337</v>
      </c>
      <c r="L199" s="43"/>
      <c r="M199" s="152"/>
      <c r="N199" s="153" t="s">
        <v>44</v>
      </c>
      <c r="O199" s="24"/>
      <c r="P199" s="154">
        <f>$O$199*$H$199</f>
        <v>0</v>
      </c>
      <c r="Q199" s="154">
        <v>0.13188</v>
      </c>
      <c r="R199" s="154">
        <f>$Q$199*$H$199</f>
        <v>728.37324</v>
      </c>
      <c r="S199" s="154">
        <v>0</v>
      </c>
      <c r="T199" s="155">
        <f>$S$199*$H$199</f>
        <v>0</v>
      </c>
      <c r="AR199" s="98" t="s">
        <v>155</v>
      </c>
      <c r="AT199" s="98" t="s">
        <v>152</v>
      </c>
      <c r="AU199" s="98" t="s">
        <v>21</v>
      </c>
      <c r="AY199" s="6" t="s">
        <v>151</v>
      </c>
      <c r="BE199" s="156">
        <f>IF($N$199="základní",$J$199,0)</f>
        <v>0</v>
      </c>
      <c r="BF199" s="156">
        <f>IF($N$199="snížená",$J$199,0)</f>
        <v>0</v>
      </c>
      <c r="BG199" s="156">
        <f>IF($N$199="zákl. přenesená",$J$199,0)</f>
        <v>0</v>
      </c>
      <c r="BH199" s="156">
        <f>IF($N$199="sníž. přenesená",$J$199,0)</f>
        <v>0</v>
      </c>
      <c r="BI199" s="156">
        <f>IF($N$199="nulová",$J$199,0)</f>
        <v>0</v>
      </c>
      <c r="BJ199" s="98" t="s">
        <v>21</v>
      </c>
      <c r="BK199" s="156">
        <f>ROUND($I$199*$H$199,2)</f>
        <v>0</v>
      </c>
      <c r="BL199" s="98" t="s">
        <v>155</v>
      </c>
      <c r="BM199" s="98" t="s">
        <v>338</v>
      </c>
    </row>
    <row r="200" spans="2:47" s="6" customFormat="1" ht="27" customHeight="1">
      <c r="B200" s="23"/>
      <c r="C200" s="24"/>
      <c r="D200" s="157" t="s">
        <v>157</v>
      </c>
      <c r="E200" s="24"/>
      <c r="F200" s="158" t="s">
        <v>339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157</v>
      </c>
      <c r="AU200" s="6" t="s">
        <v>21</v>
      </c>
    </row>
    <row r="201" spans="2:51" s="6" customFormat="1" ht="15.75" customHeight="1">
      <c r="B201" s="159"/>
      <c r="C201" s="160"/>
      <c r="D201" s="161" t="s">
        <v>158</v>
      </c>
      <c r="E201" s="160"/>
      <c r="F201" s="162" t="s">
        <v>340</v>
      </c>
      <c r="G201" s="160"/>
      <c r="H201" s="163">
        <v>5523</v>
      </c>
      <c r="J201" s="160"/>
      <c r="K201" s="160"/>
      <c r="L201" s="164"/>
      <c r="M201" s="165"/>
      <c r="N201" s="160"/>
      <c r="O201" s="160"/>
      <c r="P201" s="160"/>
      <c r="Q201" s="160"/>
      <c r="R201" s="160"/>
      <c r="S201" s="160"/>
      <c r="T201" s="166"/>
      <c r="AT201" s="167" t="s">
        <v>158</v>
      </c>
      <c r="AU201" s="167" t="s">
        <v>21</v>
      </c>
      <c r="AV201" s="167" t="s">
        <v>81</v>
      </c>
      <c r="AW201" s="167" t="s">
        <v>122</v>
      </c>
      <c r="AX201" s="167" t="s">
        <v>73</v>
      </c>
      <c r="AY201" s="167" t="s">
        <v>151</v>
      </c>
    </row>
    <row r="202" spans="2:65" s="6" customFormat="1" ht="15.75" customHeight="1">
      <c r="B202" s="23"/>
      <c r="C202" s="145" t="s">
        <v>341</v>
      </c>
      <c r="D202" s="145" t="s">
        <v>152</v>
      </c>
      <c r="E202" s="146" t="s">
        <v>342</v>
      </c>
      <c r="F202" s="147" t="s">
        <v>343</v>
      </c>
      <c r="G202" s="148" t="s">
        <v>101</v>
      </c>
      <c r="H202" s="149">
        <v>5523</v>
      </c>
      <c r="I202" s="150"/>
      <c r="J202" s="151">
        <f>ROUND($I$202*$H$202,2)</f>
        <v>0</v>
      </c>
      <c r="K202" s="147" t="s">
        <v>162</v>
      </c>
      <c r="L202" s="43"/>
      <c r="M202" s="152"/>
      <c r="N202" s="153" t="s">
        <v>44</v>
      </c>
      <c r="O202" s="24"/>
      <c r="P202" s="154">
        <f>$O$202*$H$202</f>
        <v>0</v>
      </c>
      <c r="Q202" s="154">
        <v>0</v>
      </c>
      <c r="R202" s="154">
        <f>$Q$202*$H$202</f>
        <v>0</v>
      </c>
      <c r="S202" s="154">
        <v>0</v>
      </c>
      <c r="T202" s="155">
        <f>$S$202*$H$202</f>
        <v>0</v>
      </c>
      <c r="AR202" s="98" t="s">
        <v>155</v>
      </c>
      <c r="AT202" s="98" t="s">
        <v>152</v>
      </c>
      <c r="AU202" s="98" t="s">
        <v>21</v>
      </c>
      <c r="AY202" s="6" t="s">
        <v>151</v>
      </c>
      <c r="BE202" s="156">
        <f>IF($N$202="základní",$J$202,0)</f>
        <v>0</v>
      </c>
      <c r="BF202" s="156">
        <f>IF($N$202="snížená",$J$202,0)</f>
        <v>0</v>
      </c>
      <c r="BG202" s="156">
        <f>IF($N$202="zákl. přenesená",$J$202,0)</f>
        <v>0</v>
      </c>
      <c r="BH202" s="156">
        <f>IF($N$202="sníž. přenesená",$J$202,0)</f>
        <v>0</v>
      </c>
      <c r="BI202" s="156">
        <f>IF($N$202="nulová",$J$202,0)</f>
        <v>0</v>
      </c>
      <c r="BJ202" s="98" t="s">
        <v>21</v>
      </c>
      <c r="BK202" s="156">
        <f>ROUND($I$202*$H$202,2)</f>
        <v>0</v>
      </c>
      <c r="BL202" s="98" t="s">
        <v>155</v>
      </c>
      <c r="BM202" s="98" t="s">
        <v>344</v>
      </c>
    </row>
    <row r="203" spans="2:47" s="6" customFormat="1" ht="27" customHeight="1">
      <c r="B203" s="23"/>
      <c r="C203" s="24"/>
      <c r="D203" s="157" t="s">
        <v>157</v>
      </c>
      <c r="E203" s="24"/>
      <c r="F203" s="158" t="s">
        <v>345</v>
      </c>
      <c r="G203" s="24"/>
      <c r="H203" s="24"/>
      <c r="J203" s="24"/>
      <c r="K203" s="24"/>
      <c r="L203" s="43"/>
      <c r="M203" s="56"/>
      <c r="N203" s="24"/>
      <c r="O203" s="24"/>
      <c r="P203" s="24"/>
      <c r="Q203" s="24"/>
      <c r="R203" s="24"/>
      <c r="S203" s="24"/>
      <c r="T203" s="57"/>
      <c r="AT203" s="6" t="s">
        <v>157</v>
      </c>
      <c r="AU203" s="6" t="s">
        <v>21</v>
      </c>
    </row>
    <row r="204" spans="2:51" s="6" customFormat="1" ht="15.75" customHeight="1">
      <c r="B204" s="159"/>
      <c r="C204" s="160"/>
      <c r="D204" s="161" t="s">
        <v>158</v>
      </c>
      <c r="E204" s="160"/>
      <c r="F204" s="162" t="s">
        <v>346</v>
      </c>
      <c r="G204" s="160"/>
      <c r="H204" s="163">
        <v>4951</v>
      </c>
      <c r="J204" s="160"/>
      <c r="K204" s="160"/>
      <c r="L204" s="164"/>
      <c r="M204" s="165"/>
      <c r="N204" s="160"/>
      <c r="O204" s="160"/>
      <c r="P204" s="160"/>
      <c r="Q204" s="160"/>
      <c r="R204" s="160"/>
      <c r="S204" s="160"/>
      <c r="T204" s="166"/>
      <c r="AT204" s="167" t="s">
        <v>158</v>
      </c>
      <c r="AU204" s="167" t="s">
        <v>21</v>
      </c>
      <c r="AV204" s="167" t="s">
        <v>81</v>
      </c>
      <c r="AW204" s="167" t="s">
        <v>122</v>
      </c>
      <c r="AX204" s="167" t="s">
        <v>73</v>
      </c>
      <c r="AY204" s="167" t="s">
        <v>151</v>
      </c>
    </row>
    <row r="205" spans="2:51" s="6" customFormat="1" ht="15.75" customHeight="1">
      <c r="B205" s="159"/>
      <c r="C205" s="160"/>
      <c r="D205" s="161" t="s">
        <v>158</v>
      </c>
      <c r="E205" s="160"/>
      <c r="F205" s="162" t="s">
        <v>347</v>
      </c>
      <c r="G205" s="160"/>
      <c r="H205" s="163">
        <v>572</v>
      </c>
      <c r="J205" s="160"/>
      <c r="K205" s="160"/>
      <c r="L205" s="164"/>
      <c r="M205" s="165"/>
      <c r="N205" s="160"/>
      <c r="O205" s="160"/>
      <c r="P205" s="160"/>
      <c r="Q205" s="160"/>
      <c r="R205" s="160"/>
      <c r="S205" s="160"/>
      <c r="T205" s="166"/>
      <c r="AT205" s="167" t="s">
        <v>158</v>
      </c>
      <c r="AU205" s="167" t="s">
        <v>21</v>
      </c>
      <c r="AV205" s="167" t="s">
        <v>81</v>
      </c>
      <c r="AW205" s="167" t="s">
        <v>122</v>
      </c>
      <c r="AX205" s="167" t="s">
        <v>73</v>
      </c>
      <c r="AY205" s="167" t="s">
        <v>151</v>
      </c>
    </row>
    <row r="206" spans="2:51" s="6" customFormat="1" ht="15.75" customHeight="1">
      <c r="B206" s="168"/>
      <c r="C206" s="169"/>
      <c r="D206" s="161" t="s">
        <v>158</v>
      </c>
      <c r="E206" s="169"/>
      <c r="F206" s="170" t="s">
        <v>169</v>
      </c>
      <c r="G206" s="169"/>
      <c r="H206" s="171">
        <v>5523</v>
      </c>
      <c r="J206" s="169"/>
      <c r="K206" s="169"/>
      <c r="L206" s="172"/>
      <c r="M206" s="173"/>
      <c r="N206" s="169"/>
      <c r="O206" s="169"/>
      <c r="P206" s="169"/>
      <c r="Q206" s="169"/>
      <c r="R206" s="169"/>
      <c r="S206" s="169"/>
      <c r="T206" s="174"/>
      <c r="AT206" s="175" t="s">
        <v>158</v>
      </c>
      <c r="AU206" s="175" t="s">
        <v>21</v>
      </c>
      <c r="AV206" s="175" t="s">
        <v>155</v>
      </c>
      <c r="AW206" s="175" t="s">
        <v>73</v>
      </c>
      <c r="AX206" s="175" t="s">
        <v>21</v>
      </c>
      <c r="AY206" s="175" t="s">
        <v>151</v>
      </c>
    </row>
    <row r="207" spans="2:63" s="134" customFormat="1" ht="37.5" customHeight="1">
      <c r="B207" s="135"/>
      <c r="C207" s="136"/>
      <c r="D207" s="136" t="s">
        <v>72</v>
      </c>
      <c r="E207" s="137" t="s">
        <v>184</v>
      </c>
      <c r="F207" s="137" t="s">
        <v>348</v>
      </c>
      <c r="G207" s="136"/>
      <c r="H207" s="136"/>
      <c r="J207" s="138">
        <f>$BK$207</f>
        <v>0</v>
      </c>
      <c r="K207" s="136"/>
      <c r="L207" s="139"/>
      <c r="M207" s="140"/>
      <c r="N207" s="136"/>
      <c r="O207" s="136"/>
      <c r="P207" s="141">
        <f>SUM($P$208:$P$223)</f>
        <v>0</v>
      </c>
      <c r="Q207" s="136"/>
      <c r="R207" s="141">
        <f>SUM($R$208:$R$223)</f>
        <v>23.5632625</v>
      </c>
      <c r="S207" s="136"/>
      <c r="T207" s="142">
        <f>SUM($T$208:$T$223)</f>
        <v>0</v>
      </c>
      <c r="AR207" s="143" t="s">
        <v>21</v>
      </c>
      <c r="AT207" s="143" t="s">
        <v>72</v>
      </c>
      <c r="AU207" s="143" t="s">
        <v>73</v>
      </c>
      <c r="AY207" s="143" t="s">
        <v>151</v>
      </c>
      <c r="BK207" s="144">
        <f>SUM($BK$208:$BK$223)</f>
        <v>0</v>
      </c>
    </row>
    <row r="208" spans="2:65" s="6" customFormat="1" ht="15.75" customHeight="1">
      <c r="B208" s="23"/>
      <c r="C208" s="145" t="s">
        <v>349</v>
      </c>
      <c r="D208" s="145" t="s">
        <v>152</v>
      </c>
      <c r="E208" s="146" t="s">
        <v>350</v>
      </c>
      <c r="F208" s="147" t="s">
        <v>351</v>
      </c>
      <c r="G208" s="148" t="s">
        <v>101</v>
      </c>
      <c r="H208" s="149">
        <v>16</v>
      </c>
      <c r="I208" s="150"/>
      <c r="J208" s="151">
        <f>ROUND($I$208*$H$208,2)</f>
        <v>0</v>
      </c>
      <c r="K208" s="147" t="s">
        <v>162</v>
      </c>
      <c r="L208" s="43"/>
      <c r="M208" s="152"/>
      <c r="N208" s="153" t="s">
        <v>44</v>
      </c>
      <c r="O208" s="24"/>
      <c r="P208" s="154">
        <f>$O$208*$H$208</f>
        <v>0</v>
      </c>
      <c r="Q208" s="154">
        <v>0.08425</v>
      </c>
      <c r="R208" s="154">
        <f>$Q$208*$H$208</f>
        <v>1.348</v>
      </c>
      <c r="S208" s="154">
        <v>0</v>
      </c>
      <c r="T208" s="155">
        <f>$S$208*$H$208</f>
        <v>0</v>
      </c>
      <c r="AR208" s="98" t="s">
        <v>155</v>
      </c>
      <c r="AT208" s="98" t="s">
        <v>152</v>
      </c>
      <c r="AU208" s="98" t="s">
        <v>21</v>
      </c>
      <c r="AY208" s="6" t="s">
        <v>151</v>
      </c>
      <c r="BE208" s="156">
        <f>IF($N$208="základní",$J$208,0)</f>
        <v>0</v>
      </c>
      <c r="BF208" s="156">
        <f>IF($N$208="snížená",$J$208,0)</f>
        <v>0</v>
      </c>
      <c r="BG208" s="156">
        <f>IF($N$208="zákl. přenesená",$J$208,0)</f>
        <v>0</v>
      </c>
      <c r="BH208" s="156">
        <f>IF($N$208="sníž. přenesená",$J$208,0)</f>
        <v>0</v>
      </c>
      <c r="BI208" s="156">
        <f>IF($N$208="nulová",$J$208,0)</f>
        <v>0</v>
      </c>
      <c r="BJ208" s="98" t="s">
        <v>21</v>
      </c>
      <c r="BK208" s="156">
        <f>ROUND($I$208*$H$208,2)</f>
        <v>0</v>
      </c>
      <c r="BL208" s="98" t="s">
        <v>155</v>
      </c>
      <c r="BM208" s="98" t="s">
        <v>352</v>
      </c>
    </row>
    <row r="209" spans="2:47" s="6" customFormat="1" ht="38.25" customHeight="1">
      <c r="B209" s="23"/>
      <c r="C209" s="24"/>
      <c r="D209" s="157" t="s">
        <v>157</v>
      </c>
      <c r="E209" s="24"/>
      <c r="F209" s="158" t="s">
        <v>353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157</v>
      </c>
      <c r="AU209" s="6" t="s">
        <v>21</v>
      </c>
    </row>
    <row r="210" spans="2:47" s="6" customFormat="1" ht="30.75" customHeight="1">
      <c r="B210" s="23"/>
      <c r="C210" s="24"/>
      <c r="D210" s="161" t="s">
        <v>175</v>
      </c>
      <c r="E210" s="24"/>
      <c r="F210" s="176" t="s">
        <v>354</v>
      </c>
      <c r="G210" s="24"/>
      <c r="H210" s="24"/>
      <c r="J210" s="24"/>
      <c r="K210" s="24"/>
      <c r="L210" s="43"/>
      <c r="M210" s="56"/>
      <c r="N210" s="24"/>
      <c r="O210" s="24"/>
      <c r="P210" s="24"/>
      <c r="Q210" s="24"/>
      <c r="R210" s="24"/>
      <c r="S210" s="24"/>
      <c r="T210" s="57"/>
      <c r="AT210" s="6" t="s">
        <v>175</v>
      </c>
      <c r="AU210" s="6" t="s">
        <v>21</v>
      </c>
    </row>
    <row r="211" spans="2:65" s="6" customFormat="1" ht="15.75" customHeight="1">
      <c r="B211" s="23"/>
      <c r="C211" s="145" t="s">
        <v>355</v>
      </c>
      <c r="D211" s="145" t="s">
        <v>152</v>
      </c>
      <c r="E211" s="146" t="s">
        <v>356</v>
      </c>
      <c r="F211" s="147" t="s">
        <v>357</v>
      </c>
      <c r="G211" s="148" t="s">
        <v>101</v>
      </c>
      <c r="H211" s="149">
        <v>24</v>
      </c>
      <c r="I211" s="150"/>
      <c r="J211" s="151">
        <f>ROUND($I$211*$H$211,2)</f>
        <v>0</v>
      </c>
      <c r="K211" s="147" t="s">
        <v>162</v>
      </c>
      <c r="L211" s="43"/>
      <c r="M211" s="152"/>
      <c r="N211" s="153" t="s">
        <v>44</v>
      </c>
      <c r="O211" s="24"/>
      <c r="P211" s="154">
        <f>$O$211*$H$211</f>
        <v>0</v>
      </c>
      <c r="Q211" s="154">
        <v>0.101</v>
      </c>
      <c r="R211" s="154">
        <f>$Q$211*$H$211</f>
        <v>2.4240000000000004</v>
      </c>
      <c r="S211" s="154">
        <v>0</v>
      </c>
      <c r="T211" s="155">
        <f>$S$211*$H$211</f>
        <v>0</v>
      </c>
      <c r="AR211" s="98" t="s">
        <v>155</v>
      </c>
      <c r="AT211" s="98" t="s">
        <v>152</v>
      </c>
      <c r="AU211" s="98" t="s">
        <v>21</v>
      </c>
      <c r="AY211" s="6" t="s">
        <v>151</v>
      </c>
      <c r="BE211" s="156">
        <f>IF($N$211="základní",$J$211,0)</f>
        <v>0</v>
      </c>
      <c r="BF211" s="156">
        <f>IF($N$211="snížená",$J$211,0)</f>
        <v>0</v>
      </c>
      <c r="BG211" s="156">
        <f>IF($N$211="zákl. přenesená",$J$211,0)</f>
        <v>0</v>
      </c>
      <c r="BH211" s="156">
        <f>IF($N$211="sníž. přenesená",$J$211,0)</f>
        <v>0</v>
      </c>
      <c r="BI211" s="156">
        <f>IF($N$211="nulová",$J$211,0)</f>
        <v>0</v>
      </c>
      <c r="BJ211" s="98" t="s">
        <v>21</v>
      </c>
      <c r="BK211" s="156">
        <f>ROUND($I$211*$H$211,2)</f>
        <v>0</v>
      </c>
      <c r="BL211" s="98" t="s">
        <v>155</v>
      </c>
      <c r="BM211" s="98" t="s">
        <v>358</v>
      </c>
    </row>
    <row r="212" spans="2:47" s="6" customFormat="1" ht="38.25" customHeight="1">
      <c r="B212" s="23"/>
      <c r="C212" s="24"/>
      <c r="D212" s="157" t="s">
        <v>157</v>
      </c>
      <c r="E212" s="24"/>
      <c r="F212" s="158" t="s">
        <v>359</v>
      </c>
      <c r="G212" s="24"/>
      <c r="H212" s="24"/>
      <c r="J212" s="24"/>
      <c r="K212" s="24"/>
      <c r="L212" s="43"/>
      <c r="M212" s="56"/>
      <c r="N212" s="24"/>
      <c r="O212" s="24"/>
      <c r="P212" s="24"/>
      <c r="Q212" s="24"/>
      <c r="R212" s="24"/>
      <c r="S212" s="24"/>
      <c r="T212" s="57"/>
      <c r="AT212" s="6" t="s">
        <v>157</v>
      </c>
      <c r="AU212" s="6" t="s">
        <v>21</v>
      </c>
    </row>
    <row r="213" spans="2:47" s="6" customFormat="1" ht="30.75" customHeight="1">
      <c r="B213" s="23"/>
      <c r="C213" s="24"/>
      <c r="D213" s="161" t="s">
        <v>175</v>
      </c>
      <c r="E213" s="24"/>
      <c r="F213" s="176" t="s">
        <v>360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175</v>
      </c>
      <c r="AU213" s="6" t="s">
        <v>21</v>
      </c>
    </row>
    <row r="214" spans="2:51" s="6" customFormat="1" ht="15.75" customHeight="1">
      <c r="B214" s="159"/>
      <c r="C214" s="160"/>
      <c r="D214" s="161" t="s">
        <v>158</v>
      </c>
      <c r="E214" s="160"/>
      <c r="F214" s="162" t="s">
        <v>361</v>
      </c>
      <c r="G214" s="160"/>
      <c r="H214" s="163">
        <v>24</v>
      </c>
      <c r="J214" s="160"/>
      <c r="K214" s="160"/>
      <c r="L214" s="164"/>
      <c r="M214" s="165"/>
      <c r="N214" s="160"/>
      <c r="O214" s="160"/>
      <c r="P214" s="160"/>
      <c r="Q214" s="160"/>
      <c r="R214" s="160"/>
      <c r="S214" s="160"/>
      <c r="T214" s="166"/>
      <c r="AT214" s="167" t="s">
        <v>158</v>
      </c>
      <c r="AU214" s="167" t="s">
        <v>21</v>
      </c>
      <c r="AV214" s="167" t="s">
        <v>81</v>
      </c>
      <c r="AW214" s="167" t="s">
        <v>122</v>
      </c>
      <c r="AX214" s="167" t="s">
        <v>21</v>
      </c>
      <c r="AY214" s="167" t="s">
        <v>151</v>
      </c>
    </row>
    <row r="215" spans="2:65" s="6" customFormat="1" ht="15.75" customHeight="1">
      <c r="B215" s="23"/>
      <c r="C215" s="145" t="s">
        <v>362</v>
      </c>
      <c r="D215" s="145" t="s">
        <v>152</v>
      </c>
      <c r="E215" s="146" t="s">
        <v>363</v>
      </c>
      <c r="F215" s="147" t="s">
        <v>364</v>
      </c>
      <c r="G215" s="148" t="s">
        <v>101</v>
      </c>
      <c r="H215" s="149">
        <v>97.625</v>
      </c>
      <c r="I215" s="150"/>
      <c r="J215" s="151">
        <f>ROUND($I$215*$H$215,2)</f>
        <v>0</v>
      </c>
      <c r="K215" s="147" t="s">
        <v>162</v>
      </c>
      <c r="L215" s="43"/>
      <c r="M215" s="152"/>
      <c r="N215" s="153" t="s">
        <v>44</v>
      </c>
      <c r="O215" s="24"/>
      <c r="P215" s="154">
        <f>$O$215*$H$215</f>
        <v>0</v>
      </c>
      <c r="Q215" s="154">
        <v>0.1461</v>
      </c>
      <c r="R215" s="154">
        <f>$Q$215*$H$215</f>
        <v>14.2630125</v>
      </c>
      <c r="S215" s="154">
        <v>0</v>
      </c>
      <c r="T215" s="155">
        <f>$S$215*$H$215</f>
        <v>0</v>
      </c>
      <c r="AR215" s="98" t="s">
        <v>155</v>
      </c>
      <c r="AT215" s="98" t="s">
        <v>152</v>
      </c>
      <c r="AU215" s="98" t="s">
        <v>21</v>
      </c>
      <c r="AY215" s="6" t="s">
        <v>151</v>
      </c>
      <c r="BE215" s="156">
        <f>IF($N$215="základní",$J$215,0)</f>
        <v>0</v>
      </c>
      <c r="BF215" s="156">
        <f>IF($N$215="snížená",$J$215,0)</f>
        <v>0</v>
      </c>
      <c r="BG215" s="156">
        <f>IF($N$215="zákl. přenesená",$J$215,0)</f>
        <v>0</v>
      </c>
      <c r="BH215" s="156">
        <f>IF($N$215="sníž. přenesená",$J$215,0)</f>
        <v>0</v>
      </c>
      <c r="BI215" s="156">
        <f>IF($N$215="nulová",$J$215,0)</f>
        <v>0</v>
      </c>
      <c r="BJ215" s="98" t="s">
        <v>21</v>
      </c>
      <c r="BK215" s="156">
        <f>ROUND($I$215*$H$215,2)</f>
        <v>0</v>
      </c>
      <c r="BL215" s="98" t="s">
        <v>155</v>
      </c>
      <c r="BM215" s="98" t="s">
        <v>365</v>
      </c>
    </row>
    <row r="216" spans="2:47" s="6" customFormat="1" ht="38.25" customHeight="1">
      <c r="B216" s="23"/>
      <c r="C216" s="24"/>
      <c r="D216" s="157" t="s">
        <v>157</v>
      </c>
      <c r="E216" s="24"/>
      <c r="F216" s="158" t="s">
        <v>366</v>
      </c>
      <c r="G216" s="24"/>
      <c r="H216" s="24"/>
      <c r="J216" s="24"/>
      <c r="K216" s="24"/>
      <c r="L216" s="43"/>
      <c r="M216" s="56"/>
      <c r="N216" s="24"/>
      <c r="O216" s="24"/>
      <c r="P216" s="24"/>
      <c r="Q216" s="24"/>
      <c r="R216" s="24"/>
      <c r="S216" s="24"/>
      <c r="T216" s="57"/>
      <c r="AT216" s="6" t="s">
        <v>157</v>
      </c>
      <c r="AU216" s="6" t="s">
        <v>21</v>
      </c>
    </row>
    <row r="217" spans="2:51" s="6" customFormat="1" ht="15.75" customHeight="1">
      <c r="B217" s="159"/>
      <c r="C217" s="160"/>
      <c r="D217" s="161" t="s">
        <v>158</v>
      </c>
      <c r="E217" s="160"/>
      <c r="F217" s="162" t="s">
        <v>367</v>
      </c>
      <c r="G217" s="160"/>
      <c r="H217" s="163">
        <v>94.25</v>
      </c>
      <c r="J217" s="160"/>
      <c r="K217" s="160"/>
      <c r="L217" s="164"/>
      <c r="M217" s="165"/>
      <c r="N217" s="160"/>
      <c r="O217" s="160"/>
      <c r="P217" s="160"/>
      <c r="Q217" s="160"/>
      <c r="R217" s="160"/>
      <c r="S217" s="160"/>
      <c r="T217" s="166"/>
      <c r="AT217" s="167" t="s">
        <v>158</v>
      </c>
      <c r="AU217" s="167" t="s">
        <v>21</v>
      </c>
      <c r="AV217" s="167" t="s">
        <v>81</v>
      </c>
      <c r="AW217" s="167" t="s">
        <v>122</v>
      </c>
      <c r="AX217" s="167" t="s">
        <v>73</v>
      </c>
      <c r="AY217" s="167" t="s">
        <v>151</v>
      </c>
    </row>
    <row r="218" spans="2:51" s="6" customFormat="1" ht="15.75" customHeight="1">
      <c r="B218" s="159"/>
      <c r="C218" s="160"/>
      <c r="D218" s="161" t="s">
        <v>158</v>
      </c>
      <c r="E218" s="160"/>
      <c r="F218" s="162" t="s">
        <v>368</v>
      </c>
      <c r="G218" s="160"/>
      <c r="H218" s="163">
        <v>3.375</v>
      </c>
      <c r="J218" s="160"/>
      <c r="K218" s="160"/>
      <c r="L218" s="164"/>
      <c r="M218" s="165"/>
      <c r="N218" s="160"/>
      <c r="O218" s="160"/>
      <c r="P218" s="160"/>
      <c r="Q218" s="160"/>
      <c r="R218" s="160"/>
      <c r="S218" s="160"/>
      <c r="T218" s="166"/>
      <c r="AT218" s="167" t="s">
        <v>158</v>
      </c>
      <c r="AU218" s="167" t="s">
        <v>21</v>
      </c>
      <c r="AV218" s="167" t="s">
        <v>81</v>
      </c>
      <c r="AW218" s="167" t="s">
        <v>122</v>
      </c>
      <c r="AX218" s="167" t="s">
        <v>73</v>
      </c>
      <c r="AY218" s="167" t="s">
        <v>151</v>
      </c>
    </row>
    <row r="219" spans="2:51" s="6" customFormat="1" ht="15.75" customHeight="1">
      <c r="B219" s="168"/>
      <c r="C219" s="169"/>
      <c r="D219" s="161" t="s">
        <v>158</v>
      </c>
      <c r="E219" s="169"/>
      <c r="F219" s="170" t="s">
        <v>169</v>
      </c>
      <c r="G219" s="169"/>
      <c r="H219" s="171">
        <v>97.625</v>
      </c>
      <c r="J219" s="169"/>
      <c r="K219" s="169"/>
      <c r="L219" s="172"/>
      <c r="M219" s="173"/>
      <c r="N219" s="169"/>
      <c r="O219" s="169"/>
      <c r="P219" s="169"/>
      <c r="Q219" s="169"/>
      <c r="R219" s="169"/>
      <c r="S219" s="169"/>
      <c r="T219" s="174"/>
      <c r="AT219" s="175" t="s">
        <v>158</v>
      </c>
      <c r="AU219" s="175" t="s">
        <v>21</v>
      </c>
      <c r="AV219" s="175" t="s">
        <v>155</v>
      </c>
      <c r="AW219" s="175" t="s">
        <v>122</v>
      </c>
      <c r="AX219" s="175" t="s">
        <v>21</v>
      </c>
      <c r="AY219" s="175" t="s">
        <v>151</v>
      </c>
    </row>
    <row r="220" spans="2:65" s="6" customFormat="1" ht="15.75" customHeight="1">
      <c r="B220" s="23"/>
      <c r="C220" s="177" t="s">
        <v>369</v>
      </c>
      <c r="D220" s="177" t="s">
        <v>185</v>
      </c>
      <c r="E220" s="178" t="s">
        <v>370</v>
      </c>
      <c r="F220" s="179" t="s">
        <v>371</v>
      </c>
      <c r="G220" s="180" t="s">
        <v>101</v>
      </c>
      <c r="H220" s="181">
        <v>47.25</v>
      </c>
      <c r="I220" s="182"/>
      <c r="J220" s="183">
        <f>ROUND($I$220*$H$220,2)</f>
        <v>0</v>
      </c>
      <c r="K220" s="179"/>
      <c r="L220" s="184"/>
      <c r="M220" s="185"/>
      <c r="N220" s="186" t="s">
        <v>44</v>
      </c>
      <c r="O220" s="24"/>
      <c r="P220" s="154">
        <f>$O$220*$H$220</f>
        <v>0</v>
      </c>
      <c r="Q220" s="154">
        <v>0.117</v>
      </c>
      <c r="R220" s="154">
        <f>$Q$220*$H$220</f>
        <v>5.52825</v>
      </c>
      <c r="S220" s="154">
        <v>0</v>
      </c>
      <c r="T220" s="155">
        <f>$S$220*$H$220</f>
        <v>0</v>
      </c>
      <c r="AR220" s="98" t="s">
        <v>188</v>
      </c>
      <c r="AT220" s="98" t="s">
        <v>185</v>
      </c>
      <c r="AU220" s="98" t="s">
        <v>21</v>
      </c>
      <c r="AY220" s="6" t="s">
        <v>151</v>
      </c>
      <c r="BE220" s="156">
        <f>IF($N$220="základní",$J$220,0)</f>
        <v>0</v>
      </c>
      <c r="BF220" s="156">
        <f>IF($N$220="snížená",$J$220,0)</f>
        <v>0</v>
      </c>
      <c r="BG220" s="156">
        <f>IF($N$220="zákl. přenesená",$J$220,0)</f>
        <v>0</v>
      </c>
      <c r="BH220" s="156">
        <f>IF($N$220="sníž. přenesená",$J$220,0)</f>
        <v>0</v>
      </c>
      <c r="BI220" s="156">
        <f>IF($N$220="nulová",$J$220,0)</f>
        <v>0</v>
      </c>
      <c r="BJ220" s="98" t="s">
        <v>21</v>
      </c>
      <c r="BK220" s="156">
        <f>ROUND($I$220*$H$220,2)</f>
        <v>0</v>
      </c>
      <c r="BL220" s="98" t="s">
        <v>155</v>
      </c>
      <c r="BM220" s="98" t="s">
        <v>372</v>
      </c>
    </row>
    <row r="221" spans="2:47" s="6" customFormat="1" ht="16.5" customHeight="1">
      <c r="B221" s="23"/>
      <c r="C221" s="24"/>
      <c r="D221" s="157" t="s">
        <v>157</v>
      </c>
      <c r="E221" s="24"/>
      <c r="F221" s="158" t="s">
        <v>373</v>
      </c>
      <c r="G221" s="24"/>
      <c r="H221" s="24"/>
      <c r="J221" s="24"/>
      <c r="K221" s="24"/>
      <c r="L221" s="43"/>
      <c r="M221" s="56"/>
      <c r="N221" s="24"/>
      <c r="O221" s="24"/>
      <c r="P221" s="24"/>
      <c r="Q221" s="24"/>
      <c r="R221" s="24"/>
      <c r="S221" s="24"/>
      <c r="T221" s="57"/>
      <c r="AT221" s="6" t="s">
        <v>157</v>
      </c>
      <c r="AU221" s="6" t="s">
        <v>21</v>
      </c>
    </row>
    <row r="222" spans="2:47" s="6" customFormat="1" ht="30.75" customHeight="1">
      <c r="B222" s="23"/>
      <c r="C222" s="24"/>
      <c r="D222" s="161" t="s">
        <v>175</v>
      </c>
      <c r="E222" s="24"/>
      <c r="F222" s="176" t="s">
        <v>374</v>
      </c>
      <c r="G222" s="24"/>
      <c r="H222" s="24"/>
      <c r="J222" s="24"/>
      <c r="K222" s="24"/>
      <c r="L222" s="43"/>
      <c r="M222" s="56"/>
      <c r="N222" s="24"/>
      <c r="O222" s="24"/>
      <c r="P222" s="24"/>
      <c r="Q222" s="24"/>
      <c r="R222" s="24"/>
      <c r="S222" s="24"/>
      <c r="T222" s="57"/>
      <c r="AT222" s="6" t="s">
        <v>175</v>
      </c>
      <c r="AU222" s="6" t="s">
        <v>21</v>
      </c>
    </row>
    <row r="223" spans="2:51" s="6" customFormat="1" ht="15.75" customHeight="1">
      <c r="B223" s="159"/>
      <c r="C223" s="160"/>
      <c r="D223" s="161" t="s">
        <v>158</v>
      </c>
      <c r="E223" s="160"/>
      <c r="F223" s="162" t="s">
        <v>375</v>
      </c>
      <c r="G223" s="160"/>
      <c r="H223" s="163">
        <v>47.25</v>
      </c>
      <c r="J223" s="160"/>
      <c r="K223" s="160"/>
      <c r="L223" s="164"/>
      <c r="M223" s="165"/>
      <c r="N223" s="160"/>
      <c r="O223" s="160"/>
      <c r="P223" s="160"/>
      <c r="Q223" s="160"/>
      <c r="R223" s="160"/>
      <c r="S223" s="160"/>
      <c r="T223" s="166"/>
      <c r="AT223" s="167" t="s">
        <v>158</v>
      </c>
      <c r="AU223" s="167" t="s">
        <v>21</v>
      </c>
      <c r="AV223" s="167" t="s">
        <v>81</v>
      </c>
      <c r="AW223" s="167" t="s">
        <v>122</v>
      </c>
      <c r="AX223" s="167" t="s">
        <v>21</v>
      </c>
      <c r="AY223" s="167" t="s">
        <v>151</v>
      </c>
    </row>
    <row r="224" spans="2:63" s="134" customFormat="1" ht="37.5" customHeight="1">
      <c r="B224" s="135"/>
      <c r="C224" s="136"/>
      <c r="D224" s="136" t="s">
        <v>72</v>
      </c>
      <c r="E224" s="137" t="s">
        <v>376</v>
      </c>
      <c r="F224" s="137" t="s">
        <v>377</v>
      </c>
      <c r="G224" s="136"/>
      <c r="H224" s="136"/>
      <c r="J224" s="138">
        <f>$BK$224</f>
        <v>0</v>
      </c>
      <c r="K224" s="136"/>
      <c r="L224" s="139"/>
      <c r="M224" s="140"/>
      <c r="N224" s="136"/>
      <c r="O224" s="136"/>
      <c r="P224" s="141">
        <f>SUM($P$225:$P$244)</f>
        <v>0</v>
      </c>
      <c r="Q224" s="136"/>
      <c r="R224" s="141">
        <f>SUM($R$225:$R$244)</f>
        <v>92.695255</v>
      </c>
      <c r="S224" s="136"/>
      <c r="T224" s="142">
        <f>SUM($T$225:$T$244)</f>
        <v>0</v>
      </c>
      <c r="AR224" s="143" t="s">
        <v>21</v>
      </c>
      <c r="AT224" s="143" t="s">
        <v>72</v>
      </c>
      <c r="AU224" s="143" t="s">
        <v>73</v>
      </c>
      <c r="AY224" s="143" t="s">
        <v>151</v>
      </c>
      <c r="BK224" s="144">
        <f>SUM($BK$225:$BK$244)</f>
        <v>0</v>
      </c>
    </row>
    <row r="225" spans="2:65" s="6" customFormat="1" ht="15.75" customHeight="1">
      <c r="B225" s="23"/>
      <c r="C225" s="145" t="s">
        <v>378</v>
      </c>
      <c r="D225" s="145" t="s">
        <v>152</v>
      </c>
      <c r="E225" s="146" t="s">
        <v>379</v>
      </c>
      <c r="F225" s="147" t="s">
        <v>380</v>
      </c>
      <c r="G225" s="148" t="s">
        <v>97</v>
      </c>
      <c r="H225" s="149">
        <v>362.5</v>
      </c>
      <c r="I225" s="150"/>
      <c r="J225" s="151">
        <f>ROUND($I$225*$H$225,2)</f>
        <v>0</v>
      </c>
      <c r="K225" s="147"/>
      <c r="L225" s="43"/>
      <c r="M225" s="152"/>
      <c r="N225" s="153" t="s">
        <v>44</v>
      </c>
      <c r="O225" s="24"/>
      <c r="P225" s="154">
        <f>$O$225*$H$225</f>
        <v>0</v>
      </c>
      <c r="Q225" s="154">
        <v>0.1554</v>
      </c>
      <c r="R225" s="154">
        <f>$Q$225*$H$225</f>
        <v>56.3325</v>
      </c>
      <c r="S225" s="154">
        <v>0</v>
      </c>
      <c r="T225" s="155">
        <f>$S$225*$H$225</f>
        <v>0</v>
      </c>
      <c r="AR225" s="98" t="s">
        <v>155</v>
      </c>
      <c r="AT225" s="98" t="s">
        <v>152</v>
      </c>
      <c r="AU225" s="98" t="s">
        <v>21</v>
      </c>
      <c r="AY225" s="6" t="s">
        <v>151</v>
      </c>
      <c r="BE225" s="156">
        <f>IF($N$225="základní",$J$225,0)</f>
        <v>0</v>
      </c>
      <c r="BF225" s="156">
        <f>IF($N$225="snížená",$J$225,0)</f>
        <v>0</v>
      </c>
      <c r="BG225" s="156">
        <f>IF($N$225="zákl. přenesená",$J$225,0)</f>
        <v>0</v>
      </c>
      <c r="BH225" s="156">
        <f>IF($N$225="sníž. přenesená",$J$225,0)</f>
        <v>0</v>
      </c>
      <c r="BI225" s="156">
        <f>IF($N$225="nulová",$J$225,0)</f>
        <v>0</v>
      </c>
      <c r="BJ225" s="98" t="s">
        <v>21</v>
      </c>
      <c r="BK225" s="156">
        <f>ROUND($I$225*$H$225,2)</f>
        <v>0</v>
      </c>
      <c r="BL225" s="98" t="s">
        <v>155</v>
      </c>
      <c r="BM225" s="98" t="s">
        <v>381</v>
      </c>
    </row>
    <row r="226" spans="2:47" s="6" customFormat="1" ht="16.5" customHeight="1">
      <c r="B226" s="23"/>
      <c r="C226" s="24"/>
      <c r="D226" s="157" t="s">
        <v>157</v>
      </c>
      <c r="E226" s="24"/>
      <c r="F226" s="158" t="s">
        <v>380</v>
      </c>
      <c r="G226" s="24"/>
      <c r="H226" s="24"/>
      <c r="J226" s="24"/>
      <c r="K226" s="24"/>
      <c r="L226" s="43"/>
      <c r="M226" s="56"/>
      <c r="N226" s="24"/>
      <c r="O226" s="24"/>
      <c r="P226" s="24"/>
      <c r="Q226" s="24"/>
      <c r="R226" s="24"/>
      <c r="S226" s="24"/>
      <c r="T226" s="57"/>
      <c r="AT226" s="6" t="s">
        <v>157</v>
      </c>
      <c r="AU226" s="6" t="s">
        <v>21</v>
      </c>
    </row>
    <row r="227" spans="2:51" s="6" customFormat="1" ht="15.75" customHeight="1">
      <c r="B227" s="159"/>
      <c r="C227" s="160"/>
      <c r="D227" s="161" t="s">
        <v>158</v>
      </c>
      <c r="E227" s="160"/>
      <c r="F227" s="162" t="s">
        <v>382</v>
      </c>
      <c r="G227" s="160"/>
      <c r="H227" s="163">
        <v>7.5</v>
      </c>
      <c r="J227" s="160"/>
      <c r="K227" s="160"/>
      <c r="L227" s="164"/>
      <c r="M227" s="165"/>
      <c r="N227" s="160"/>
      <c r="O227" s="160"/>
      <c r="P227" s="160"/>
      <c r="Q227" s="160"/>
      <c r="R227" s="160"/>
      <c r="S227" s="160"/>
      <c r="T227" s="166"/>
      <c r="AT227" s="167" t="s">
        <v>158</v>
      </c>
      <c r="AU227" s="167" t="s">
        <v>21</v>
      </c>
      <c r="AV227" s="167" t="s">
        <v>81</v>
      </c>
      <c r="AW227" s="167" t="s">
        <v>122</v>
      </c>
      <c r="AX227" s="167" t="s">
        <v>73</v>
      </c>
      <c r="AY227" s="167" t="s">
        <v>151</v>
      </c>
    </row>
    <row r="228" spans="2:51" s="6" customFormat="1" ht="15.75" customHeight="1">
      <c r="B228" s="159"/>
      <c r="C228" s="160"/>
      <c r="D228" s="161" t="s">
        <v>158</v>
      </c>
      <c r="E228" s="160"/>
      <c r="F228" s="162" t="s">
        <v>383</v>
      </c>
      <c r="G228" s="160"/>
      <c r="H228" s="163">
        <v>355</v>
      </c>
      <c r="J228" s="160"/>
      <c r="K228" s="160"/>
      <c r="L228" s="164"/>
      <c r="M228" s="165"/>
      <c r="N228" s="160"/>
      <c r="O228" s="160"/>
      <c r="P228" s="160"/>
      <c r="Q228" s="160"/>
      <c r="R228" s="160"/>
      <c r="S228" s="160"/>
      <c r="T228" s="166"/>
      <c r="AT228" s="167" t="s">
        <v>158</v>
      </c>
      <c r="AU228" s="167" t="s">
        <v>21</v>
      </c>
      <c r="AV228" s="167" t="s">
        <v>81</v>
      </c>
      <c r="AW228" s="167" t="s">
        <v>122</v>
      </c>
      <c r="AX228" s="167" t="s">
        <v>73</v>
      </c>
      <c r="AY228" s="167" t="s">
        <v>151</v>
      </c>
    </row>
    <row r="229" spans="2:51" s="6" customFormat="1" ht="15.75" customHeight="1">
      <c r="B229" s="168"/>
      <c r="C229" s="169"/>
      <c r="D229" s="161" t="s">
        <v>158</v>
      </c>
      <c r="E229" s="169"/>
      <c r="F229" s="170" t="s">
        <v>169</v>
      </c>
      <c r="G229" s="169"/>
      <c r="H229" s="171">
        <v>362.5</v>
      </c>
      <c r="J229" s="169"/>
      <c r="K229" s="169"/>
      <c r="L229" s="172"/>
      <c r="M229" s="173"/>
      <c r="N229" s="169"/>
      <c r="O229" s="169"/>
      <c r="P229" s="169"/>
      <c r="Q229" s="169"/>
      <c r="R229" s="169"/>
      <c r="S229" s="169"/>
      <c r="T229" s="174"/>
      <c r="AT229" s="175" t="s">
        <v>158</v>
      </c>
      <c r="AU229" s="175" t="s">
        <v>21</v>
      </c>
      <c r="AV229" s="175" t="s">
        <v>155</v>
      </c>
      <c r="AW229" s="175" t="s">
        <v>122</v>
      </c>
      <c r="AX229" s="175" t="s">
        <v>21</v>
      </c>
      <c r="AY229" s="175" t="s">
        <v>151</v>
      </c>
    </row>
    <row r="230" spans="2:65" s="6" customFormat="1" ht="15.75" customHeight="1">
      <c r="B230" s="23"/>
      <c r="C230" s="177" t="s">
        <v>384</v>
      </c>
      <c r="D230" s="177" t="s">
        <v>185</v>
      </c>
      <c r="E230" s="178" t="s">
        <v>385</v>
      </c>
      <c r="F230" s="179" t="s">
        <v>386</v>
      </c>
      <c r="G230" s="180" t="s">
        <v>387</v>
      </c>
      <c r="H230" s="181">
        <v>369.75</v>
      </c>
      <c r="I230" s="182"/>
      <c r="J230" s="183">
        <f>ROUND($I$230*$H$230,2)</f>
        <v>0</v>
      </c>
      <c r="K230" s="179"/>
      <c r="L230" s="184"/>
      <c r="M230" s="185"/>
      <c r="N230" s="186" t="s">
        <v>44</v>
      </c>
      <c r="O230" s="24"/>
      <c r="P230" s="154">
        <f>$O$230*$H$230</f>
        <v>0</v>
      </c>
      <c r="Q230" s="154">
        <v>0.0821</v>
      </c>
      <c r="R230" s="154">
        <f>$Q$230*$H$230</f>
        <v>30.356475000000003</v>
      </c>
      <c r="S230" s="154">
        <v>0</v>
      </c>
      <c r="T230" s="155">
        <f>$S$230*$H$230</f>
        <v>0</v>
      </c>
      <c r="AR230" s="98" t="s">
        <v>188</v>
      </c>
      <c r="AT230" s="98" t="s">
        <v>185</v>
      </c>
      <c r="AU230" s="98" t="s">
        <v>21</v>
      </c>
      <c r="AY230" s="6" t="s">
        <v>151</v>
      </c>
      <c r="BE230" s="156">
        <f>IF($N$230="základní",$J$230,0)</f>
        <v>0</v>
      </c>
      <c r="BF230" s="156">
        <f>IF($N$230="snížená",$J$230,0)</f>
        <v>0</v>
      </c>
      <c r="BG230" s="156">
        <f>IF($N$230="zákl. přenesená",$J$230,0)</f>
        <v>0</v>
      </c>
      <c r="BH230" s="156">
        <f>IF($N$230="sníž. přenesená",$J$230,0)</f>
        <v>0</v>
      </c>
      <c r="BI230" s="156">
        <f>IF($N$230="nulová",$J$230,0)</f>
        <v>0</v>
      </c>
      <c r="BJ230" s="98" t="s">
        <v>21</v>
      </c>
      <c r="BK230" s="156">
        <f>ROUND($I$230*$H$230,2)</f>
        <v>0</v>
      </c>
      <c r="BL230" s="98" t="s">
        <v>155</v>
      </c>
      <c r="BM230" s="98" t="s">
        <v>388</v>
      </c>
    </row>
    <row r="231" spans="2:47" s="6" customFormat="1" ht="16.5" customHeight="1">
      <c r="B231" s="23"/>
      <c r="C231" s="24"/>
      <c r="D231" s="157" t="s">
        <v>157</v>
      </c>
      <c r="E231" s="24"/>
      <c r="F231" s="158" t="s">
        <v>386</v>
      </c>
      <c r="G231" s="24"/>
      <c r="H231" s="24"/>
      <c r="J231" s="24"/>
      <c r="K231" s="24"/>
      <c r="L231" s="43"/>
      <c r="M231" s="56"/>
      <c r="N231" s="24"/>
      <c r="O231" s="24"/>
      <c r="P231" s="24"/>
      <c r="Q231" s="24"/>
      <c r="R231" s="24"/>
      <c r="S231" s="24"/>
      <c r="T231" s="57"/>
      <c r="AT231" s="6" t="s">
        <v>157</v>
      </c>
      <c r="AU231" s="6" t="s">
        <v>21</v>
      </c>
    </row>
    <row r="232" spans="2:47" s="6" customFormat="1" ht="30.75" customHeight="1">
      <c r="B232" s="23"/>
      <c r="C232" s="24"/>
      <c r="D232" s="161" t="s">
        <v>175</v>
      </c>
      <c r="E232" s="24"/>
      <c r="F232" s="176" t="s">
        <v>389</v>
      </c>
      <c r="G232" s="24"/>
      <c r="H232" s="24"/>
      <c r="J232" s="24"/>
      <c r="K232" s="24"/>
      <c r="L232" s="43"/>
      <c r="M232" s="56"/>
      <c r="N232" s="24"/>
      <c r="O232" s="24"/>
      <c r="P232" s="24"/>
      <c r="Q232" s="24"/>
      <c r="R232" s="24"/>
      <c r="S232" s="24"/>
      <c r="T232" s="57"/>
      <c r="AT232" s="6" t="s">
        <v>175</v>
      </c>
      <c r="AU232" s="6" t="s">
        <v>21</v>
      </c>
    </row>
    <row r="233" spans="2:51" s="6" customFormat="1" ht="15.75" customHeight="1">
      <c r="B233" s="159"/>
      <c r="C233" s="160"/>
      <c r="D233" s="161" t="s">
        <v>158</v>
      </c>
      <c r="E233" s="160"/>
      <c r="F233" s="162" t="s">
        <v>390</v>
      </c>
      <c r="G233" s="160"/>
      <c r="H233" s="163">
        <v>369.75</v>
      </c>
      <c r="J233" s="160"/>
      <c r="K233" s="160"/>
      <c r="L233" s="164"/>
      <c r="M233" s="165"/>
      <c r="N233" s="160"/>
      <c r="O233" s="160"/>
      <c r="P233" s="160"/>
      <c r="Q233" s="160"/>
      <c r="R233" s="160"/>
      <c r="S233" s="160"/>
      <c r="T233" s="166"/>
      <c r="AT233" s="167" t="s">
        <v>158</v>
      </c>
      <c r="AU233" s="167" t="s">
        <v>21</v>
      </c>
      <c r="AV233" s="167" t="s">
        <v>81</v>
      </c>
      <c r="AW233" s="167" t="s">
        <v>73</v>
      </c>
      <c r="AX233" s="167" t="s">
        <v>21</v>
      </c>
      <c r="AY233" s="167" t="s">
        <v>151</v>
      </c>
    </row>
    <row r="234" spans="2:65" s="6" customFormat="1" ht="15.75" customHeight="1">
      <c r="B234" s="23"/>
      <c r="C234" s="145" t="s">
        <v>391</v>
      </c>
      <c r="D234" s="145" t="s">
        <v>152</v>
      </c>
      <c r="E234" s="146" t="s">
        <v>392</v>
      </c>
      <c r="F234" s="147" t="s">
        <v>393</v>
      </c>
      <c r="G234" s="148" t="s">
        <v>97</v>
      </c>
      <c r="H234" s="149">
        <v>38</v>
      </c>
      <c r="I234" s="150"/>
      <c r="J234" s="151">
        <f>ROUND($I$234*$H$234,2)</f>
        <v>0</v>
      </c>
      <c r="K234" s="147" t="s">
        <v>162</v>
      </c>
      <c r="L234" s="43"/>
      <c r="M234" s="152"/>
      <c r="N234" s="153" t="s">
        <v>44</v>
      </c>
      <c r="O234" s="24"/>
      <c r="P234" s="154">
        <f>$O$234*$H$234</f>
        <v>0</v>
      </c>
      <c r="Q234" s="154">
        <v>0.1295</v>
      </c>
      <c r="R234" s="154">
        <f>$Q$234*$H$234</f>
        <v>4.921</v>
      </c>
      <c r="S234" s="154">
        <v>0</v>
      </c>
      <c r="T234" s="155">
        <f>$S$234*$H$234</f>
        <v>0</v>
      </c>
      <c r="AR234" s="98" t="s">
        <v>155</v>
      </c>
      <c r="AT234" s="98" t="s">
        <v>152</v>
      </c>
      <c r="AU234" s="98" t="s">
        <v>21</v>
      </c>
      <c r="AY234" s="6" t="s">
        <v>151</v>
      </c>
      <c r="BE234" s="156">
        <f>IF($N$234="základní",$J$234,0)</f>
        <v>0</v>
      </c>
      <c r="BF234" s="156">
        <f>IF($N$234="snížená",$J$234,0)</f>
        <v>0</v>
      </c>
      <c r="BG234" s="156">
        <f>IF($N$234="zákl. přenesená",$J$234,0)</f>
        <v>0</v>
      </c>
      <c r="BH234" s="156">
        <f>IF($N$234="sníž. přenesená",$J$234,0)</f>
        <v>0</v>
      </c>
      <c r="BI234" s="156">
        <f>IF($N$234="nulová",$J$234,0)</f>
        <v>0</v>
      </c>
      <c r="BJ234" s="98" t="s">
        <v>21</v>
      </c>
      <c r="BK234" s="156">
        <f>ROUND($I$234*$H$234,2)</f>
        <v>0</v>
      </c>
      <c r="BL234" s="98" t="s">
        <v>155</v>
      </c>
      <c r="BM234" s="98" t="s">
        <v>394</v>
      </c>
    </row>
    <row r="235" spans="2:47" s="6" customFormat="1" ht="27" customHeight="1">
      <c r="B235" s="23"/>
      <c r="C235" s="24"/>
      <c r="D235" s="157" t="s">
        <v>157</v>
      </c>
      <c r="E235" s="24"/>
      <c r="F235" s="158" t="s">
        <v>395</v>
      </c>
      <c r="G235" s="24"/>
      <c r="H235" s="24"/>
      <c r="J235" s="24"/>
      <c r="K235" s="24"/>
      <c r="L235" s="43"/>
      <c r="M235" s="56"/>
      <c r="N235" s="24"/>
      <c r="O235" s="24"/>
      <c r="P235" s="24"/>
      <c r="Q235" s="24"/>
      <c r="R235" s="24"/>
      <c r="S235" s="24"/>
      <c r="T235" s="57"/>
      <c r="AT235" s="6" t="s">
        <v>157</v>
      </c>
      <c r="AU235" s="6" t="s">
        <v>21</v>
      </c>
    </row>
    <row r="236" spans="2:51" s="6" customFormat="1" ht="15.75" customHeight="1">
      <c r="B236" s="159"/>
      <c r="C236" s="160"/>
      <c r="D236" s="161" t="s">
        <v>158</v>
      </c>
      <c r="E236" s="160"/>
      <c r="F236" s="162" t="s">
        <v>396</v>
      </c>
      <c r="G236" s="160"/>
      <c r="H236" s="163">
        <v>38</v>
      </c>
      <c r="J236" s="160"/>
      <c r="K236" s="160"/>
      <c r="L236" s="164"/>
      <c r="M236" s="165"/>
      <c r="N236" s="160"/>
      <c r="O236" s="160"/>
      <c r="P236" s="160"/>
      <c r="Q236" s="160"/>
      <c r="R236" s="160"/>
      <c r="S236" s="160"/>
      <c r="T236" s="166"/>
      <c r="AT236" s="167" t="s">
        <v>158</v>
      </c>
      <c r="AU236" s="167" t="s">
        <v>21</v>
      </c>
      <c r="AV236" s="167" t="s">
        <v>81</v>
      </c>
      <c r="AW236" s="167" t="s">
        <v>122</v>
      </c>
      <c r="AX236" s="167" t="s">
        <v>21</v>
      </c>
      <c r="AY236" s="167" t="s">
        <v>151</v>
      </c>
    </row>
    <row r="237" spans="2:65" s="6" customFormat="1" ht="15.75" customHeight="1">
      <c r="B237" s="23"/>
      <c r="C237" s="177" t="s">
        <v>397</v>
      </c>
      <c r="D237" s="177" t="s">
        <v>185</v>
      </c>
      <c r="E237" s="178" t="s">
        <v>398</v>
      </c>
      <c r="F237" s="179" t="s">
        <v>399</v>
      </c>
      <c r="G237" s="180" t="s">
        <v>387</v>
      </c>
      <c r="H237" s="181">
        <v>38.76</v>
      </c>
      <c r="I237" s="182"/>
      <c r="J237" s="183">
        <f>ROUND($I$237*$H$237,2)</f>
        <v>0</v>
      </c>
      <c r="K237" s="179" t="s">
        <v>162</v>
      </c>
      <c r="L237" s="184"/>
      <c r="M237" s="185"/>
      <c r="N237" s="186" t="s">
        <v>44</v>
      </c>
      <c r="O237" s="24"/>
      <c r="P237" s="154">
        <f>$O$237*$H$237</f>
        <v>0</v>
      </c>
      <c r="Q237" s="154">
        <v>0.028</v>
      </c>
      <c r="R237" s="154">
        <f>$Q$237*$H$237</f>
        <v>1.08528</v>
      </c>
      <c r="S237" s="154">
        <v>0</v>
      </c>
      <c r="T237" s="155">
        <f>$S$237*$H$237</f>
        <v>0</v>
      </c>
      <c r="AR237" s="98" t="s">
        <v>188</v>
      </c>
      <c r="AT237" s="98" t="s">
        <v>185</v>
      </c>
      <c r="AU237" s="98" t="s">
        <v>21</v>
      </c>
      <c r="AY237" s="6" t="s">
        <v>151</v>
      </c>
      <c r="BE237" s="156">
        <f>IF($N$237="základní",$J$237,0)</f>
        <v>0</v>
      </c>
      <c r="BF237" s="156">
        <f>IF($N$237="snížená",$J$237,0)</f>
        <v>0</v>
      </c>
      <c r="BG237" s="156">
        <f>IF($N$237="zákl. přenesená",$J$237,0)</f>
        <v>0</v>
      </c>
      <c r="BH237" s="156">
        <f>IF($N$237="sníž. přenesená",$J$237,0)</f>
        <v>0</v>
      </c>
      <c r="BI237" s="156">
        <f>IF($N$237="nulová",$J$237,0)</f>
        <v>0</v>
      </c>
      <c r="BJ237" s="98" t="s">
        <v>21</v>
      </c>
      <c r="BK237" s="156">
        <f>ROUND($I$237*$H$237,2)</f>
        <v>0</v>
      </c>
      <c r="BL237" s="98" t="s">
        <v>155</v>
      </c>
      <c r="BM237" s="98" t="s">
        <v>400</v>
      </c>
    </row>
    <row r="238" spans="2:47" s="6" customFormat="1" ht="16.5" customHeight="1">
      <c r="B238" s="23"/>
      <c r="C238" s="24"/>
      <c r="D238" s="157" t="s">
        <v>157</v>
      </c>
      <c r="E238" s="24"/>
      <c r="F238" s="158" t="s">
        <v>401</v>
      </c>
      <c r="G238" s="24"/>
      <c r="H238" s="24"/>
      <c r="J238" s="24"/>
      <c r="K238" s="24"/>
      <c r="L238" s="43"/>
      <c r="M238" s="56"/>
      <c r="N238" s="24"/>
      <c r="O238" s="24"/>
      <c r="P238" s="24"/>
      <c r="Q238" s="24"/>
      <c r="R238" s="24"/>
      <c r="S238" s="24"/>
      <c r="T238" s="57"/>
      <c r="AT238" s="6" t="s">
        <v>157</v>
      </c>
      <c r="AU238" s="6" t="s">
        <v>21</v>
      </c>
    </row>
    <row r="239" spans="2:47" s="6" customFormat="1" ht="30.75" customHeight="1">
      <c r="B239" s="23"/>
      <c r="C239" s="24"/>
      <c r="D239" s="161" t="s">
        <v>175</v>
      </c>
      <c r="E239" s="24"/>
      <c r="F239" s="176" t="s">
        <v>402</v>
      </c>
      <c r="G239" s="24"/>
      <c r="H239" s="24"/>
      <c r="J239" s="24"/>
      <c r="K239" s="24"/>
      <c r="L239" s="43"/>
      <c r="M239" s="56"/>
      <c r="N239" s="24"/>
      <c r="O239" s="24"/>
      <c r="P239" s="24"/>
      <c r="Q239" s="24"/>
      <c r="R239" s="24"/>
      <c r="S239" s="24"/>
      <c r="T239" s="57"/>
      <c r="AT239" s="6" t="s">
        <v>175</v>
      </c>
      <c r="AU239" s="6" t="s">
        <v>21</v>
      </c>
    </row>
    <row r="240" spans="2:51" s="6" customFormat="1" ht="15.75" customHeight="1">
      <c r="B240" s="159"/>
      <c r="C240" s="160"/>
      <c r="D240" s="161" t="s">
        <v>158</v>
      </c>
      <c r="E240" s="160"/>
      <c r="F240" s="162" t="s">
        <v>403</v>
      </c>
      <c r="G240" s="160"/>
      <c r="H240" s="163">
        <v>38.76</v>
      </c>
      <c r="J240" s="160"/>
      <c r="K240" s="160"/>
      <c r="L240" s="164"/>
      <c r="M240" s="165"/>
      <c r="N240" s="160"/>
      <c r="O240" s="160"/>
      <c r="P240" s="160"/>
      <c r="Q240" s="160"/>
      <c r="R240" s="160"/>
      <c r="S240" s="160"/>
      <c r="T240" s="166"/>
      <c r="AT240" s="167" t="s">
        <v>158</v>
      </c>
      <c r="AU240" s="167" t="s">
        <v>21</v>
      </c>
      <c r="AV240" s="167" t="s">
        <v>81</v>
      </c>
      <c r="AW240" s="167" t="s">
        <v>73</v>
      </c>
      <c r="AX240" s="167" t="s">
        <v>21</v>
      </c>
      <c r="AY240" s="167" t="s">
        <v>151</v>
      </c>
    </row>
    <row r="241" spans="2:65" s="6" customFormat="1" ht="15.75" customHeight="1">
      <c r="B241" s="23"/>
      <c r="C241" s="177" t="s">
        <v>404</v>
      </c>
      <c r="D241" s="177" t="s">
        <v>185</v>
      </c>
      <c r="E241" s="178" t="s">
        <v>405</v>
      </c>
      <c r="F241" s="179" t="s">
        <v>406</v>
      </c>
      <c r="G241" s="180" t="s">
        <v>387</v>
      </c>
      <c r="H241" s="181">
        <v>47.736</v>
      </c>
      <c r="I241" s="182"/>
      <c r="J241" s="183">
        <f>ROUND($I$241*$H$241,2)</f>
        <v>0</v>
      </c>
      <c r="K241" s="179"/>
      <c r="L241" s="184"/>
      <c r="M241" s="185"/>
      <c r="N241" s="186" t="s">
        <v>44</v>
      </c>
      <c r="O241" s="24"/>
      <c r="P241" s="154">
        <f>$O$241*$H$241</f>
        <v>0</v>
      </c>
      <c r="Q241" s="154">
        <v>0</v>
      </c>
      <c r="R241" s="154">
        <f>$Q$241*$H$241</f>
        <v>0</v>
      </c>
      <c r="S241" s="154">
        <v>0</v>
      </c>
      <c r="T241" s="155">
        <f>$S$241*$H$241</f>
        <v>0</v>
      </c>
      <c r="AR241" s="98" t="s">
        <v>188</v>
      </c>
      <c r="AT241" s="98" t="s">
        <v>185</v>
      </c>
      <c r="AU241" s="98" t="s">
        <v>21</v>
      </c>
      <c r="AY241" s="6" t="s">
        <v>151</v>
      </c>
      <c r="BE241" s="156">
        <f>IF($N$241="základní",$J$241,0)</f>
        <v>0</v>
      </c>
      <c r="BF241" s="156">
        <f>IF($N$241="snížená",$J$241,0)</f>
        <v>0</v>
      </c>
      <c r="BG241" s="156">
        <f>IF($N$241="zákl. přenesená",$J$241,0)</f>
        <v>0</v>
      </c>
      <c r="BH241" s="156">
        <f>IF($N$241="sníž. přenesená",$J$241,0)</f>
        <v>0</v>
      </c>
      <c r="BI241" s="156">
        <f>IF($N$241="nulová",$J$241,0)</f>
        <v>0</v>
      </c>
      <c r="BJ241" s="98" t="s">
        <v>21</v>
      </c>
      <c r="BK241" s="156">
        <f>ROUND($I$241*$H$241,2)</f>
        <v>0</v>
      </c>
      <c r="BL241" s="98" t="s">
        <v>155</v>
      </c>
      <c r="BM241" s="98" t="s">
        <v>407</v>
      </c>
    </row>
    <row r="242" spans="2:47" s="6" customFormat="1" ht="30.75" customHeight="1">
      <c r="B242" s="23"/>
      <c r="C242" s="24"/>
      <c r="D242" s="157" t="s">
        <v>175</v>
      </c>
      <c r="E242" s="24"/>
      <c r="F242" s="176" t="s">
        <v>408</v>
      </c>
      <c r="G242" s="24"/>
      <c r="H242" s="24"/>
      <c r="J242" s="24"/>
      <c r="K242" s="24"/>
      <c r="L242" s="43"/>
      <c r="M242" s="56"/>
      <c r="N242" s="24"/>
      <c r="O242" s="24"/>
      <c r="P242" s="24"/>
      <c r="Q242" s="24"/>
      <c r="R242" s="24"/>
      <c r="S242" s="24"/>
      <c r="T242" s="57"/>
      <c r="AT242" s="6" t="s">
        <v>175</v>
      </c>
      <c r="AU242" s="6" t="s">
        <v>21</v>
      </c>
    </row>
    <row r="243" spans="2:51" s="6" customFormat="1" ht="15.75" customHeight="1">
      <c r="B243" s="159"/>
      <c r="C243" s="160"/>
      <c r="D243" s="161" t="s">
        <v>158</v>
      </c>
      <c r="E243" s="160"/>
      <c r="F243" s="162" t="s">
        <v>409</v>
      </c>
      <c r="G243" s="160"/>
      <c r="H243" s="163">
        <v>46.8</v>
      </c>
      <c r="J243" s="160"/>
      <c r="K243" s="160"/>
      <c r="L243" s="164"/>
      <c r="M243" s="165"/>
      <c r="N243" s="160"/>
      <c r="O243" s="160"/>
      <c r="P243" s="160"/>
      <c r="Q243" s="160"/>
      <c r="R243" s="160"/>
      <c r="S243" s="160"/>
      <c r="T243" s="166"/>
      <c r="AT243" s="167" t="s">
        <v>158</v>
      </c>
      <c r="AU243" s="167" t="s">
        <v>21</v>
      </c>
      <c r="AV243" s="167" t="s">
        <v>81</v>
      </c>
      <c r="AW243" s="167" t="s">
        <v>122</v>
      </c>
      <c r="AX243" s="167" t="s">
        <v>73</v>
      </c>
      <c r="AY243" s="167" t="s">
        <v>151</v>
      </c>
    </row>
    <row r="244" spans="2:51" s="6" customFormat="1" ht="15.75" customHeight="1">
      <c r="B244" s="159"/>
      <c r="C244" s="160"/>
      <c r="D244" s="161" t="s">
        <v>158</v>
      </c>
      <c r="E244" s="160"/>
      <c r="F244" s="162" t="s">
        <v>410</v>
      </c>
      <c r="G244" s="160"/>
      <c r="H244" s="163">
        <v>47.736</v>
      </c>
      <c r="J244" s="160"/>
      <c r="K244" s="160"/>
      <c r="L244" s="164"/>
      <c r="M244" s="165"/>
      <c r="N244" s="160"/>
      <c r="O244" s="160"/>
      <c r="P244" s="160"/>
      <c r="Q244" s="160"/>
      <c r="R244" s="160"/>
      <c r="S244" s="160"/>
      <c r="T244" s="166"/>
      <c r="AT244" s="167" t="s">
        <v>158</v>
      </c>
      <c r="AU244" s="167" t="s">
        <v>21</v>
      </c>
      <c r="AV244" s="167" t="s">
        <v>81</v>
      </c>
      <c r="AW244" s="167" t="s">
        <v>73</v>
      </c>
      <c r="AX244" s="167" t="s">
        <v>21</v>
      </c>
      <c r="AY244" s="167" t="s">
        <v>151</v>
      </c>
    </row>
    <row r="245" spans="2:63" s="134" customFormat="1" ht="37.5" customHeight="1">
      <c r="B245" s="135"/>
      <c r="C245" s="136"/>
      <c r="D245" s="136" t="s">
        <v>72</v>
      </c>
      <c r="E245" s="137" t="s">
        <v>411</v>
      </c>
      <c r="F245" s="137" t="s">
        <v>412</v>
      </c>
      <c r="G245" s="136"/>
      <c r="H245" s="136"/>
      <c r="J245" s="138">
        <f>$BK$245</f>
        <v>0</v>
      </c>
      <c r="K245" s="136"/>
      <c r="L245" s="139"/>
      <c r="M245" s="140"/>
      <c r="N245" s="136"/>
      <c r="O245" s="136"/>
      <c r="P245" s="141">
        <f>SUM($P$246:$P$276)</f>
        <v>0</v>
      </c>
      <c r="Q245" s="136"/>
      <c r="R245" s="141">
        <f>SUM($R$246:$R$276)</f>
        <v>47.46048</v>
      </c>
      <c r="S245" s="136"/>
      <c r="T245" s="142">
        <f>SUM($T$246:$T$276)</f>
        <v>0</v>
      </c>
      <c r="AR245" s="143" t="s">
        <v>21</v>
      </c>
      <c r="AT245" s="143" t="s">
        <v>72</v>
      </c>
      <c r="AU245" s="143" t="s">
        <v>73</v>
      </c>
      <c r="AY245" s="143" t="s">
        <v>151</v>
      </c>
      <c r="BK245" s="144">
        <f>SUM($BK$246:$BK$276)</f>
        <v>0</v>
      </c>
    </row>
    <row r="246" spans="2:65" s="6" customFormat="1" ht="15.75" customHeight="1">
      <c r="B246" s="23"/>
      <c r="C246" s="145" t="s">
        <v>413</v>
      </c>
      <c r="D246" s="145" t="s">
        <v>152</v>
      </c>
      <c r="E246" s="146" t="s">
        <v>414</v>
      </c>
      <c r="F246" s="147" t="s">
        <v>415</v>
      </c>
      <c r="G246" s="148" t="s">
        <v>101</v>
      </c>
      <c r="H246" s="149">
        <v>192</v>
      </c>
      <c r="I246" s="150"/>
      <c r="J246" s="151">
        <f>ROUND($I$246*$H$246,2)</f>
        <v>0</v>
      </c>
      <c r="K246" s="147" t="s">
        <v>162</v>
      </c>
      <c r="L246" s="43"/>
      <c r="M246" s="152"/>
      <c r="N246" s="153" t="s">
        <v>44</v>
      </c>
      <c r="O246" s="24"/>
      <c r="P246" s="154">
        <f>$O$246*$H$246</f>
        <v>0</v>
      </c>
      <c r="Q246" s="154">
        <v>0.00089</v>
      </c>
      <c r="R246" s="154">
        <f>$Q$246*$H$246</f>
        <v>0.17087999999999998</v>
      </c>
      <c r="S246" s="154">
        <v>0</v>
      </c>
      <c r="T246" s="155">
        <f>$S$246*$H$246</f>
        <v>0</v>
      </c>
      <c r="AR246" s="98" t="s">
        <v>155</v>
      </c>
      <c r="AT246" s="98" t="s">
        <v>152</v>
      </c>
      <c r="AU246" s="98" t="s">
        <v>21</v>
      </c>
      <c r="AY246" s="6" t="s">
        <v>151</v>
      </c>
      <c r="BE246" s="156">
        <f>IF($N$246="základní",$J$246,0)</f>
        <v>0</v>
      </c>
      <c r="BF246" s="156">
        <f>IF($N$246="snížená",$J$246,0)</f>
        <v>0</v>
      </c>
      <c r="BG246" s="156">
        <f>IF($N$246="zákl. přenesená",$J$246,0)</f>
        <v>0</v>
      </c>
      <c r="BH246" s="156">
        <f>IF($N$246="sníž. přenesená",$J$246,0)</f>
        <v>0</v>
      </c>
      <c r="BI246" s="156">
        <f>IF($N$246="nulová",$J$246,0)</f>
        <v>0</v>
      </c>
      <c r="BJ246" s="98" t="s">
        <v>21</v>
      </c>
      <c r="BK246" s="156">
        <f>ROUND($I$246*$H$246,2)</f>
        <v>0</v>
      </c>
      <c r="BL246" s="98" t="s">
        <v>155</v>
      </c>
      <c r="BM246" s="98" t="s">
        <v>416</v>
      </c>
    </row>
    <row r="247" spans="2:47" s="6" customFormat="1" ht="16.5" customHeight="1">
      <c r="B247" s="23"/>
      <c r="C247" s="24"/>
      <c r="D247" s="157" t="s">
        <v>157</v>
      </c>
      <c r="E247" s="24"/>
      <c r="F247" s="158" t="s">
        <v>417</v>
      </c>
      <c r="G247" s="24"/>
      <c r="H247" s="24"/>
      <c r="J247" s="24"/>
      <c r="K247" s="24"/>
      <c r="L247" s="43"/>
      <c r="M247" s="56"/>
      <c r="N247" s="24"/>
      <c r="O247" s="24"/>
      <c r="P247" s="24"/>
      <c r="Q247" s="24"/>
      <c r="R247" s="24"/>
      <c r="S247" s="24"/>
      <c r="T247" s="57"/>
      <c r="AT247" s="6" t="s">
        <v>157</v>
      </c>
      <c r="AU247" s="6" t="s">
        <v>21</v>
      </c>
    </row>
    <row r="248" spans="2:51" s="6" customFormat="1" ht="15.75" customHeight="1">
      <c r="B248" s="159"/>
      <c r="C248" s="160"/>
      <c r="D248" s="161" t="s">
        <v>158</v>
      </c>
      <c r="E248" s="160"/>
      <c r="F248" s="162" t="s">
        <v>418</v>
      </c>
      <c r="G248" s="160"/>
      <c r="H248" s="163">
        <v>192</v>
      </c>
      <c r="J248" s="160"/>
      <c r="K248" s="160"/>
      <c r="L248" s="164"/>
      <c r="M248" s="165"/>
      <c r="N248" s="160"/>
      <c r="O248" s="160"/>
      <c r="P248" s="160"/>
      <c r="Q248" s="160"/>
      <c r="R248" s="160"/>
      <c r="S248" s="160"/>
      <c r="T248" s="166"/>
      <c r="AT248" s="167" t="s">
        <v>158</v>
      </c>
      <c r="AU248" s="167" t="s">
        <v>21</v>
      </c>
      <c r="AV248" s="167" t="s">
        <v>81</v>
      </c>
      <c r="AW248" s="167" t="s">
        <v>122</v>
      </c>
      <c r="AX248" s="167" t="s">
        <v>21</v>
      </c>
      <c r="AY248" s="167" t="s">
        <v>151</v>
      </c>
    </row>
    <row r="249" spans="2:65" s="6" customFormat="1" ht="15.75" customHeight="1">
      <c r="B249" s="23"/>
      <c r="C249" s="145" t="s">
        <v>419</v>
      </c>
      <c r="D249" s="145" t="s">
        <v>152</v>
      </c>
      <c r="E249" s="146" t="s">
        <v>420</v>
      </c>
      <c r="F249" s="147" t="s">
        <v>421</v>
      </c>
      <c r="G249" s="148" t="s">
        <v>97</v>
      </c>
      <c r="H249" s="149">
        <v>192</v>
      </c>
      <c r="I249" s="150"/>
      <c r="J249" s="151">
        <f>ROUND($I$249*$H$249,2)</f>
        <v>0</v>
      </c>
      <c r="K249" s="147" t="s">
        <v>162</v>
      </c>
      <c r="L249" s="43"/>
      <c r="M249" s="152"/>
      <c r="N249" s="153" t="s">
        <v>44</v>
      </c>
      <c r="O249" s="24"/>
      <c r="P249" s="154">
        <f>$O$249*$H$249</f>
        <v>0</v>
      </c>
      <c r="Q249" s="154">
        <v>0.2463</v>
      </c>
      <c r="R249" s="154">
        <f>$Q$249*$H$249</f>
        <v>47.2896</v>
      </c>
      <c r="S249" s="154">
        <v>0</v>
      </c>
      <c r="T249" s="155">
        <f>$S$249*$H$249</f>
        <v>0</v>
      </c>
      <c r="AR249" s="98" t="s">
        <v>155</v>
      </c>
      <c r="AT249" s="98" t="s">
        <v>152</v>
      </c>
      <c r="AU249" s="98" t="s">
        <v>21</v>
      </c>
      <c r="AY249" s="6" t="s">
        <v>151</v>
      </c>
      <c r="BE249" s="156">
        <f>IF($N$249="základní",$J$249,0)</f>
        <v>0</v>
      </c>
      <c r="BF249" s="156">
        <f>IF($N$249="snížená",$J$249,0)</f>
        <v>0</v>
      </c>
      <c r="BG249" s="156">
        <f>IF($N$249="zákl. přenesená",$J$249,0)</f>
        <v>0</v>
      </c>
      <c r="BH249" s="156">
        <f>IF($N$249="sníž. přenesená",$J$249,0)</f>
        <v>0</v>
      </c>
      <c r="BI249" s="156">
        <f>IF($N$249="nulová",$J$249,0)</f>
        <v>0</v>
      </c>
      <c r="BJ249" s="98" t="s">
        <v>21</v>
      </c>
      <c r="BK249" s="156">
        <f>ROUND($I$249*$H$249,2)</f>
        <v>0</v>
      </c>
      <c r="BL249" s="98" t="s">
        <v>155</v>
      </c>
      <c r="BM249" s="98" t="s">
        <v>422</v>
      </c>
    </row>
    <row r="250" spans="2:47" s="6" customFormat="1" ht="27" customHeight="1">
      <c r="B250" s="23"/>
      <c r="C250" s="24"/>
      <c r="D250" s="157" t="s">
        <v>157</v>
      </c>
      <c r="E250" s="24"/>
      <c r="F250" s="158" t="s">
        <v>423</v>
      </c>
      <c r="G250" s="24"/>
      <c r="H250" s="24"/>
      <c r="J250" s="24"/>
      <c r="K250" s="24"/>
      <c r="L250" s="43"/>
      <c r="M250" s="56"/>
      <c r="N250" s="24"/>
      <c r="O250" s="24"/>
      <c r="P250" s="24"/>
      <c r="Q250" s="24"/>
      <c r="R250" s="24"/>
      <c r="S250" s="24"/>
      <c r="T250" s="57"/>
      <c r="AT250" s="6" t="s">
        <v>157</v>
      </c>
      <c r="AU250" s="6" t="s">
        <v>21</v>
      </c>
    </row>
    <row r="251" spans="2:51" s="6" customFormat="1" ht="15.75" customHeight="1">
      <c r="B251" s="159"/>
      <c r="C251" s="160"/>
      <c r="D251" s="161" t="s">
        <v>158</v>
      </c>
      <c r="E251" s="160" t="s">
        <v>96</v>
      </c>
      <c r="F251" s="162" t="s">
        <v>424</v>
      </c>
      <c r="G251" s="160"/>
      <c r="H251" s="163">
        <v>192</v>
      </c>
      <c r="J251" s="160"/>
      <c r="K251" s="160"/>
      <c r="L251" s="164"/>
      <c r="M251" s="165"/>
      <c r="N251" s="160"/>
      <c r="O251" s="160"/>
      <c r="P251" s="160"/>
      <c r="Q251" s="160"/>
      <c r="R251" s="160"/>
      <c r="S251" s="160"/>
      <c r="T251" s="166"/>
      <c r="AT251" s="167" t="s">
        <v>158</v>
      </c>
      <c r="AU251" s="167" t="s">
        <v>21</v>
      </c>
      <c r="AV251" s="167" t="s">
        <v>81</v>
      </c>
      <c r="AW251" s="167" t="s">
        <v>122</v>
      </c>
      <c r="AX251" s="167" t="s">
        <v>21</v>
      </c>
      <c r="AY251" s="167" t="s">
        <v>151</v>
      </c>
    </row>
    <row r="252" spans="2:65" s="6" customFormat="1" ht="15.75" customHeight="1">
      <c r="B252" s="23"/>
      <c r="C252" s="145" t="s">
        <v>425</v>
      </c>
      <c r="D252" s="145" t="s">
        <v>152</v>
      </c>
      <c r="E252" s="146" t="s">
        <v>426</v>
      </c>
      <c r="F252" s="147" t="s">
        <v>427</v>
      </c>
      <c r="G252" s="148" t="s">
        <v>428</v>
      </c>
      <c r="H252" s="149">
        <v>35</v>
      </c>
      <c r="I252" s="150"/>
      <c r="J252" s="151">
        <f>ROUND($I$252*$H$252,2)</f>
        <v>0</v>
      </c>
      <c r="K252" s="147"/>
      <c r="L252" s="43"/>
      <c r="M252" s="152"/>
      <c r="N252" s="153" t="s">
        <v>44</v>
      </c>
      <c r="O252" s="24"/>
      <c r="P252" s="154">
        <f>$O$252*$H$252</f>
        <v>0</v>
      </c>
      <c r="Q252" s="154">
        <v>0</v>
      </c>
      <c r="R252" s="154">
        <f>$Q$252*$H$252</f>
        <v>0</v>
      </c>
      <c r="S252" s="154">
        <v>0</v>
      </c>
      <c r="T252" s="155">
        <f>$S$252*$H$252</f>
        <v>0</v>
      </c>
      <c r="AR252" s="98" t="s">
        <v>155</v>
      </c>
      <c r="AT252" s="98" t="s">
        <v>152</v>
      </c>
      <c r="AU252" s="98" t="s">
        <v>21</v>
      </c>
      <c r="AY252" s="6" t="s">
        <v>151</v>
      </c>
      <c r="BE252" s="156">
        <f>IF($N$252="základní",$J$252,0)</f>
        <v>0</v>
      </c>
      <c r="BF252" s="156">
        <f>IF($N$252="snížená",$J$252,0)</f>
        <v>0</v>
      </c>
      <c r="BG252" s="156">
        <f>IF($N$252="zákl. přenesená",$J$252,0)</f>
        <v>0</v>
      </c>
      <c r="BH252" s="156">
        <f>IF($N$252="sníž. přenesená",$J$252,0)</f>
        <v>0</v>
      </c>
      <c r="BI252" s="156">
        <f>IF($N$252="nulová",$J$252,0)</f>
        <v>0</v>
      </c>
      <c r="BJ252" s="98" t="s">
        <v>21</v>
      </c>
      <c r="BK252" s="156">
        <f>ROUND($I$252*$H$252,2)</f>
        <v>0</v>
      </c>
      <c r="BL252" s="98" t="s">
        <v>155</v>
      </c>
      <c r="BM252" s="98" t="s">
        <v>429</v>
      </c>
    </row>
    <row r="253" spans="2:65" s="6" customFormat="1" ht="15.75" customHeight="1">
      <c r="B253" s="23"/>
      <c r="C253" s="148" t="s">
        <v>430</v>
      </c>
      <c r="D253" s="148" t="s">
        <v>152</v>
      </c>
      <c r="E253" s="146" t="s">
        <v>431</v>
      </c>
      <c r="F253" s="147" t="s">
        <v>432</v>
      </c>
      <c r="G253" s="148" t="s">
        <v>428</v>
      </c>
      <c r="H253" s="149">
        <v>15</v>
      </c>
      <c r="I253" s="150"/>
      <c r="J253" s="151">
        <f>ROUND($I$253*$H$253,2)</f>
        <v>0</v>
      </c>
      <c r="K253" s="147"/>
      <c r="L253" s="43"/>
      <c r="M253" s="152"/>
      <c r="N253" s="153" t="s">
        <v>44</v>
      </c>
      <c r="O253" s="24"/>
      <c r="P253" s="154">
        <f>$O$253*$H$253</f>
        <v>0</v>
      </c>
      <c r="Q253" s="154">
        <v>0</v>
      </c>
      <c r="R253" s="154">
        <f>$Q$253*$H$253</f>
        <v>0</v>
      </c>
      <c r="S253" s="154">
        <v>0</v>
      </c>
      <c r="T253" s="155">
        <f>$S$253*$H$253</f>
        <v>0</v>
      </c>
      <c r="AR253" s="98" t="s">
        <v>155</v>
      </c>
      <c r="AT253" s="98" t="s">
        <v>152</v>
      </c>
      <c r="AU253" s="98" t="s">
        <v>21</v>
      </c>
      <c r="AY253" s="98" t="s">
        <v>151</v>
      </c>
      <c r="BE253" s="156">
        <f>IF($N$253="základní",$J$253,0)</f>
        <v>0</v>
      </c>
      <c r="BF253" s="156">
        <f>IF($N$253="snížená",$J$253,0)</f>
        <v>0</v>
      </c>
      <c r="BG253" s="156">
        <f>IF($N$253="zákl. přenesená",$J$253,0)</f>
        <v>0</v>
      </c>
      <c r="BH253" s="156">
        <f>IF($N$253="sníž. přenesená",$J$253,0)</f>
        <v>0</v>
      </c>
      <c r="BI253" s="156">
        <f>IF($N$253="nulová",$J$253,0)</f>
        <v>0</v>
      </c>
      <c r="BJ253" s="98" t="s">
        <v>21</v>
      </c>
      <c r="BK253" s="156">
        <f>ROUND($I$253*$H$253,2)</f>
        <v>0</v>
      </c>
      <c r="BL253" s="98" t="s">
        <v>155</v>
      </c>
      <c r="BM253" s="98" t="s">
        <v>433</v>
      </c>
    </row>
    <row r="254" spans="2:65" s="6" customFormat="1" ht="15.75" customHeight="1">
      <c r="B254" s="23"/>
      <c r="C254" s="148" t="s">
        <v>434</v>
      </c>
      <c r="D254" s="148" t="s">
        <v>152</v>
      </c>
      <c r="E254" s="146" t="s">
        <v>435</v>
      </c>
      <c r="F254" s="147" t="s">
        <v>436</v>
      </c>
      <c r="G254" s="148" t="s">
        <v>437</v>
      </c>
      <c r="H254" s="149">
        <v>1</v>
      </c>
      <c r="I254" s="150"/>
      <c r="J254" s="151">
        <f>ROUND($I$254*$H$254,2)</f>
        <v>0</v>
      </c>
      <c r="K254" s="147"/>
      <c r="L254" s="43"/>
      <c r="M254" s="152"/>
      <c r="N254" s="153" t="s">
        <v>44</v>
      </c>
      <c r="O254" s="24"/>
      <c r="P254" s="154">
        <f>$O$254*$H$254</f>
        <v>0</v>
      </c>
      <c r="Q254" s="154">
        <v>0</v>
      </c>
      <c r="R254" s="154">
        <f>$Q$254*$H$254</f>
        <v>0</v>
      </c>
      <c r="S254" s="154">
        <v>0</v>
      </c>
      <c r="T254" s="155">
        <f>$S$254*$H$254</f>
        <v>0</v>
      </c>
      <c r="AR254" s="98" t="s">
        <v>155</v>
      </c>
      <c r="AT254" s="98" t="s">
        <v>152</v>
      </c>
      <c r="AU254" s="98" t="s">
        <v>21</v>
      </c>
      <c r="AY254" s="98" t="s">
        <v>151</v>
      </c>
      <c r="BE254" s="156">
        <f>IF($N$254="základní",$J$254,0)</f>
        <v>0</v>
      </c>
      <c r="BF254" s="156">
        <f>IF($N$254="snížená",$J$254,0)</f>
        <v>0</v>
      </c>
      <c r="BG254" s="156">
        <f>IF($N$254="zákl. přenesená",$J$254,0)</f>
        <v>0</v>
      </c>
      <c r="BH254" s="156">
        <f>IF($N$254="sníž. přenesená",$J$254,0)</f>
        <v>0</v>
      </c>
      <c r="BI254" s="156">
        <f>IF($N$254="nulová",$J$254,0)</f>
        <v>0</v>
      </c>
      <c r="BJ254" s="98" t="s">
        <v>21</v>
      </c>
      <c r="BK254" s="156">
        <f>ROUND($I$254*$H$254,2)</f>
        <v>0</v>
      </c>
      <c r="BL254" s="98" t="s">
        <v>155</v>
      </c>
      <c r="BM254" s="98" t="s">
        <v>438</v>
      </c>
    </row>
    <row r="255" spans="2:47" s="6" customFormat="1" ht="16.5" customHeight="1">
      <c r="B255" s="23"/>
      <c r="C255" s="24"/>
      <c r="D255" s="157" t="s">
        <v>157</v>
      </c>
      <c r="E255" s="24"/>
      <c r="F255" s="158" t="s">
        <v>439</v>
      </c>
      <c r="G255" s="24"/>
      <c r="H255" s="24"/>
      <c r="J255" s="24"/>
      <c r="K255" s="24"/>
      <c r="L255" s="43"/>
      <c r="M255" s="56"/>
      <c r="N255" s="24"/>
      <c r="O255" s="24"/>
      <c r="P255" s="24"/>
      <c r="Q255" s="24"/>
      <c r="R255" s="24"/>
      <c r="S255" s="24"/>
      <c r="T255" s="57"/>
      <c r="AT255" s="6" t="s">
        <v>157</v>
      </c>
      <c r="AU255" s="6" t="s">
        <v>21</v>
      </c>
    </row>
    <row r="256" spans="2:65" s="6" customFormat="1" ht="15.75" customHeight="1">
      <c r="B256" s="23"/>
      <c r="C256" s="145" t="s">
        <v>440</v>
      </c>
      <c r="D256" s="145" t="s">
        <v>152</v>
      </c>
      <c r="E256" s="146" t="s">
        <v>441</v>
      </c>
      <c r="F256" s="147" t="s">
        <v>442</v>
      </c>
      <c r="G256" s="148" t="s">
        <v>437</v>
      </c>
      <c r="H256" s="149">
        <v>6</v>
      </c>
      <c r="I256" s="150"/>
      <c r="J256" s="151">
        <f>ROUND($I$256*$H$256,2)</f>
        <v>0</v>
      </c>
      <c r="K256" s="147"/>
      <c r="L256" s="43"/>
      <c r="M256" s="152"/>
      <c r="N256" s="153" t="s">
        <v>44</v>
      </c>
      <c r="O256" s="24"/>
      <c r="P256" s="154">
        <f>$O$256*$H$256</f>
        <v>0</v>
      </c>
      <c r="Q256" s="154">
        <v>0</v>
      </c>
      <c r="R256" s="154">
        <f>$Q$256*$H$256</f>
        <v>0</v>
      </c>
      <c r="S256" s="154">
        <v>0</v>
      </c>
      <c r="T256" s="155">
        <f>$S$256*$H$256</f>
        <v>0</v>
      </c>
      <c r="AR256" s="98" t="s">
        <v>155</v>
      </c>
      <c r="AT256" s="98" t="s">
        <v>152</v>
      </c>
      <c r="AU256" s="98" t="s">
        <v>21</v>
      </c>
      <c r="AY256" s="6" t="s">
        <v>151</v>
      </c>
      <c r="BE256" s="156">
        <f>IF($N$256="základní",$J$256,0)</f>
        <v>0</v>
      </c>
      <c r="BF256" s="156">
        <f>IF($N$256="snížená",$J$256,0)</f>
        <v>0</v>
      </c>
      <c r="BG256" s="156">
        <f>IF($N$256="zákl. přenesená",$J$256,0)</f>
        <v>0</v>
      </c>
      <c r="BH256" s="156">
        <f>IF($N$256="sníž. přenesená",$J$256,0)</f>
        <v>0</v>
      </c>
      <c r="BI256" s="156">
        <f>IF($N$256="nulová",$J$256,0)</f>
        <v>0</v>
      </c>
      <c r="BJ256" s="98" t="s">
        <v>21</v>
      </c>
      <c r="BK256" s="156">
        <f>ROUND($I$256*$H$256,2)</f>
        <v>0</v>
      </c>
      <c r="BL256" s="98" t="s">
        <v>155</v>
      </c>
      <c r="BM256" s="98" t="s">
        <v>443</v>
      </c>
    </row>
    <row r="257" spans="2:47" s="6" customFormat="1" ht="16.5" customHeight="1">
      <c r="B257" s="23"/>
      <c r="C257" s="24"/>
      <c r="D257" s="157" t="s">
        <v>157</v>
      </c>
      <c r="E257" s="24"/>
      <c r="F257" s="158" t="s">
        <v>444</v>
      </c>
      <c r="G257" s="24"/>
      <c r="H257" s="24"/>
      <c r="J257" s="24"/>
      <c r="K257" s="24"/>
      <c r="L257" s="43"/>
      <c r="M257" s="56"/>
      <c r="N257" s="24"/>
      <c r="O257" s="24"/>
      <c r="P257" s="24"/>
      <c r="Q257" s="24"/>
      <c r="R257" s="24"/>
      <c r="S257" s="24"/>
      <c r="T257" s="57"/>
      <c r="AT257" s="6" t="s">
        <v>157</v>
      </c>
      <c r="AU257" s="6" t="s">
        <v>21</v>
      </c>
    </row>
    <row r="258" spans="2:65" s="6" customFormat="1" ht="15.75" customHeight="1">
      <c r="B258" s="23"/>
      <c r="C258" s="145" t="s">
        <v>445</v>
      </c>
      <c r="D258" s="145" t="s">
        <v>152</v>
      </c>
      <c r="E258" s="146" t="s">
        <v>446</v>
      </c>
      <c r="F258" s="147" t="s">
        <v>447</v>
      </c>
      <c r="G258" s="148" t="s">
        <v>437</v>
      </c>
      <c r="H258" s="149">
        <v>10</v>
      </c>
      <c r="I258" s="150"/>
      <c r="J258" s="151">
        <f>ROUND($I$258*$H$258,2)</f>
        <v>0</v>
      </c>
      <c r="K258" s="147"/>
      <c r="L258" s="43"/>
      <c r="M258" s="152"/>
      <c r="N258" s="153" t="s">
        <v>44</v>
      </c>
      <c r="O258" s="24"/>
      <c r="P258" s="154">
        <f>$O$258*$H$258</f>
        <v>0</v>
      </c>
      <c r="Q258" s="154">
        <v>0</v>
      </c>
      <c r="R258" s="154">
        <f>$Q$258*$H$258</f>
        <v>0</v>
      </c>
      <c r="S258" s="154">
        <v>0</v>
      </c>
      <c r="T258" s="155">
        <f>$S$258*$H$258</f>
        <v>0</v>
      </c>
      <c r="AR258" s="98" t="s">
        <v>155</v>
      </c>
      <c r="AT258" s="98" t="s">
        <v>152</v>
      </c>
      <c r="AU258" s="98" t="s">
        <v>21</v>
      </c>
      <c r="AY258" s="6" t="s">
        <v>151</v>
      </c>
      <c r="BE258" s="156">
        <f>IF($N$258="základní",$J$258,0)</f>
        <v>0</v>
      </c>
      <c r="BF258" s="156">
        <f>IF($N$258="snížená",$J$258,0)</f>
        <v>0</v>
      </c>
      <c r="BG258" s="156">
        <f>IF($N$258="zákl. přenesená",$J$258,0)</f>
        <v>0</v>
      </c>
      <c r="BH258" s="156">
        <f>IF($N$258="sníž. přenesená",$J$258,0)</f>
        <v>0</v>
      </c>
      <c r="BI258" s="156">
        <f>IF($N$258="nulová",$J$258,0)</f>
        <v>0</v>
      </c>
      <c r="BJ258" s="98" t="s">
        <v>21</v>
      </c>
      <c r="BK258" s="156">
        <f>ROUND($I$258*$H$258,2)</f>
        <v>0</v>
      </c>
      <c r="BL258" s="98" t="s">
        <v>155</v>
      </c>
      <c r="BM258" s="98" t="s">
        <v>448</v>
      </c>
    </row>
    <row r="259" spans="2:47" s="6" customFormat="1" ht="16.5" customHeight="1">
      <c r="B259" s="23"/>
      <c r="C259" s="24"/>
      <c r="D259" s="157" t="s">
        <v>157</v>
      </c>
      <c r="E259" s="24"/>
      <c r="F259" s="158" t="s">
        <v>444</v>
      </c>
      <c r="G259" s="24"/>
      <c r="H259" s="24"/>
      <c r="J259" s="24"/>
      <c r="K259" s="24"/>
      <c r="L259" s="43"/>
      <c r="M259" s="56"/>
      <c r="N259" s="24"/>
      <c r="O259" s="24"/>
      <c r="P259" s="24"/>
      <c r="Q259" s="24"/>
      <c r="R259" s="24"/>
      <c r="S259" s="24"/>
      <c r="T259" s="57"/>
      <c r="AT259" s="6" t="s">
        <v>157</v>
      </c>
      <c r="AU259" s="6" t="s">
        <v>21</v>
      </c>
    </row>
    <row r="260" spans="2:47" s="6" customFormat="1" ht="44.25" customHeight="1">
      <c r="B260" s="23"/>
      <c r="C260" s="24"/>
      <c r="D260" s="161" t="s">
        <v>175</v>
      </c>
      <c r="E260" s="24"/>
      <c r="F260" s="176" t="s">
        <v>449</v>
      </c>
      <c r="G260" s="24"/>
      <c r="H260" s="24"/>
      <c r="J260" s="24"/>
      <c r="K260" s="24"/>
      <c r="L260" s="43"/>
      <c r="M260" s="56"/>
      <c r="N260" s="24"/>
      <c r="O260" s="24"/>
      <c r="P260" s="24"/>
      <c r="Q260" s="24"/>
      <c r="R260" s="24"/>
      <c r="S260" s="24"/>
      <c r="T260" s="57"/>
      <c r="AT260" s="6" t="s">
        <v>175</v>
      </c>
      <c r="AU260" s="6" t="s">
        <v>21</v>
      </c>
    </row>
    <row r="261" spans="2:65" s="6" customFormat="1" ht="15.75" customHeight="1">
      <c r="B261" s="23"/>
      <c r="C261" s="145" t="s">
        <v>450</v>
      </c>
      <c r="D261" s="145" t="s">
        <v>152</v>
      </c>
      <c r="E261" s="146" t="s">
        <v>451</v>
      </c>
      <c r="F261" s="147" t="s">
        <v>452</v>
      </c>
      <c r="G261" s="148" t="s">
        <v>97</v>
      </c>
      <c r="H261" s="149">
        <v>32</v>
      </c>
      <c r="I261" s="150"/>
      <c r="J261" s="151">
        <f>ROUND($I$261*$H$261,2)</f>
        <v>0</v>
      </c>
      <c r="K261" s="147"/>
      <c r="L261" s="43"/>
      <c r="M261" s="152"/>
      <c r="N261" s="153" t="s">
        <v>44</v>
      </c>
      <c r="O261" s="24"/>
      <c r="P261" s="154">
        <f>$O$261*$H$261</f>
        <v>0</v>
      </c>
      <c r="Q261" s="154">
        <v>0</v>
      </c>
      <c r="R261" s="154">
        <f>$Q$261*$H$261</f>
        <v>0</v>
      </c>
      <c r="S261" s="154">
        <v>0</v>
      </c>
      <c r="T261" s="155">
        <f>$S$261*$H$261</f>
        <v>0</v>
      </c>
      <c r="AR261" s="98" t="s">
        <v>155</v>
      </c>
      <c r="AT261" s="98" t="s">
        <v>152</v>
      </c>
      <c r="AU261" s="98" t="s">
        <v>21</v>
      </c>
      <c r="AY261" s="6" t="s">
        <v>151</v>
      </c>
      <c r="BE261" s="156">
        <f>IF($N$261="základní",$J$261,0)</f>
        <v>0</v>
      </c>
      <c r="BF261" s="156">
        <f>IF($N$261="snížená",$J$261,0)</f>
        <v>0</v>
      </c>
      <c r="BG261" s="156">
        <f>IF($N$261="zákl. přenesená",$J$261,0)</f>
        <v>0</v>
      </c>
      <c r="BH261" s="156">
        <f>IF($N$261="sníž. přenesená",$J$261,0)</f>
        <v>0</v>
      </c>
      <c r="BI261" s="156">
        <f>IF($N$261="nulová",$J$261,0)</f>
        <v>0</v>
      </c>
      <c r="BJ261" s="98" t="s">
        <v>21</v>
      </c>
      <c r="BK261" s="156">
        <f>ROUND($I$261*$H$261,2)</f>
        <v>0</v>
      </c>
      <c r="BL261" s="98" t="s">
        <v>155</v>
      </c>
      <c r="BM261" s="98" t="s">
        <v>453</v>
      </c>
    </row>
    <row r="262" spans="2:51" s="6" customFormat="1" ht="15.75" customHeight="1">
      <c r="B262" s="159"/>
      <c r="C262" s="160"/>
      <c r="D262" s="157" t="s">
        <v>158</v>
      </c>
      <c r="E262" s="162"/>
      <c r="F262" s="162" t="s">
        <v>454</v>
      </c>
      <c r="G262" s="160"/>
      <c r="H262" s="163">
        <v>12</v>
      </c>
      <c r="J262" s="160"/>
      <c r="K262" s="160"/>
      <c r="L262" s="164"/>
      <c r="M262" s="165"/>
      <c r="N262" s="160"/>
      <c r="O262" s="160"/>
      <c r="P262" s="160"/>
      <c r="Q262" s="160"/>
      <c r="R262" s="160"/>
      <c r="S262" s="160"/>
      <c r="T262" s="166"/>
      <c r="AT262" s="167" t="s">
        <v>158</v>
      </c>
      <c r="AU262" s="167" t="s">
        <v>21</v>
      </c>
      <c r="AV262" s="167" t="s">
        <v>81</v>
      </c>
      <c r="AW262" s="167" t="s">
        <v>122</v>
      </c>
      <c r="AX262" s="167" t="s">
        <v>73</v>
      </c>
      <c r="AY262" s="167" t="s">
        <v>151</v>
      </c>
    </row>
    <row r="263" spans="2:51" s="6" customFormat="1" ht="15.75" customHeight="1">
      <c r="B263" s="159"/>
      <c r="C263" s="160"/>
      <c r="D263" s="161" t="s">
        <v>158</v>
      </c>
      <c r="E263" s="160"/>
      <c r="F263" s="162" t="s">
        <v>455</v>
      </c>
      <c r="G263" s="160"/>
      <c r="H263" s="163">
        <v>20</v>
      </c>
      <c r="J263" s="160"/>
      <c r="K263" s="160"/>
      <c r="L263" s="164"/>
      <c r="M263" s="165"/>
      <c r="N263" s="160"/>
      <c r="O263" s="160"/>
      <c r="P263" s="160"/>
      <c r="Q263" s="160"/>
      <c r="R263" s="160"/>
      <c r="S263" s="160"/>
      <c r="T263" s="166"/>
      <c r="AT263" s="167" t="s">
        <v>158</v>
      </c>
      <c r="AU263" s="167" t="s">
        <v>21</v>
      </c>
      <c r="AV263" s="167" t="s">
        <v>81</v>
      </c>
      <c r="AW263" s="167" t="s">
        <v>122</v>
      </c>
      <c r="AX263" s="167" t="s">
        <v>73</v>
      </c>
      <c r="AY263" s="167" t="s">
        <v>151</v>
      </c>
    </row>
    <row r="264" spans="2:51" s="6" customFormat="1" ht="15.75" customHeight="1">
      <c r="B264" s="168"/>
      <c r="C264" s="169"/>
      <c r="D264" s="161" t="s">
        <v>158</v>
      </c>
      <c r="E264" s="169"/>
      <c r="F264" s="170" t="s">
        <v>169</v>
      </c>
      <c r="G264" s="169"/>
      <c r="H264" s="171">
        <v>32</v>
      </c>
      <c r="J264" s="169"/>
      <c r="K264" s="169"/>
      <c r="L264" s="172"/>
      <c r="M264" s="173"/>
      <c r="N264" s="169"/>
      <c r="O264" s="169"/>
      <c r="P264" s="169"/>
      <c r="Q264" s="169"/>
      <c r="R264" s="169"/>
      <c r="S264" s="169"/>
      <c r="T264" s="174"/>
      <c r="AT264" s="175" t="s">
        <v>158</v>
      </c>
      <c r="AU264" s="175" t="s">
        <v>21</v>
      </c>
      <c r="AV264" s="175" t="s">
        <v>155</v>
      </c>
      <c r="AW264" s="175" t="s">
        <v>122</v>
      </c>
      <c r="AX264" s="175" t="s">
        <v>21</v>
      </c>
      <c r="AY264" s="175" t="s">
        <v>151</v>
      </c>
    </row>
    <row r="265" spans="2:51" s="6" customFormat="1" ht="15.75" customHeight="1">
      <c r="B265" s="159"/>
      <c r="C265" s="160"/>
      <c r="D265" s="161" t="s">
        <v>158</v>
      </c>
      <c r="E265" s="160"/>
      <c r="F265" s="162"/>
      <c r="G265" s="160"/>
      <c r="H265" s="163">
        <v>0</v>
      </c>
      <c r="J265" s="160"/>
      <c r="K265" s="160"/>
      <c r="L265" s="164"/>
      <c r="M265" s="165"/>
      <c r="N265" s="160"/>
      <c r="O265" s="160"/>
      <c r="P265" s="160"/>
      <c r="Q265" s="160"/>
      <c r="R265" s="160"/>
      <c r="S265" s="160"/>
      <c r="T265" s="166"/>
      <c r="AT265" s="167" t="s">
        <v>158</v>
      </c>
      <c r="AU265" s="167" t="s">
        <v>21</v>
      </c>
      <c r="AV265" s="167" t="s">
        <v>81</v>
      </c>
      <c r="AW265" s="167" t="s">
        <v>122</v>
      </c>
      <c r="AX265" s="167" t="s">
        <v>73</v>
      </c>
      <c r="AY265" s="167" t="s">
        <v>151</v>
      </c>
    </row>
    <row r="266" spans="2:51" s="6" customFormat="1" ht="15.75" customHeight="1">
      <c r="B266" s="159"/>
      <c r="C266" s="160"/>
      <c r="D266" s="161" t="s">
        <v>158</v>
      </c>
      <c r="E266" s="160"/>
      <c r="F266" s="162"/>
      <c r="G266" s="160"/>
      <c r="H266" s="163">
        <v>0</v>
      </c>
      <c r="J266" s="160"/>
      <c r="K266" s="160"/>
      <c r="L266" s="164"/>
      <c r="M266" s="165"/>
      <c r="N266" s="160"/>
      <c r="O266" s="160"/>
      <c r="P266" s="160"/>
      <c r="Q266" s="160"/>
      <c r="R266" s="160"/>
      <c r="S266" s="160"/>
      <c r="T266" s="166"/>
      <c r="AT266" s="167" t="s">
        <v>158</v>
      </c>
      <c r="AU266" s="167" t="s">
        <v>21</v>
      </c>
      <c r="AV266" s="167" t="s">
        <v>81</v>
      </c>
      <c r="AW266" s="167" t="s">
        <v>122</v>
      </c>
      <c r="AX266" s="167" t="s">
        <v>73</v>
      </c>
      <c r="AY266" s="167" t="s">
        <v>151</v>
      </c>
    </row>
    <row r="267" spans="2:51" s="6" customFormat="1" ht="15.75" customHeight="1">
      <c r="B267" s="159"/>
      <c r="C267" s="160"/>
      <c r="D267" s="161" t="s">
        <v>158</v>
      </c>
      <c r="E267" s="160"/>
      <c r="F267" s="162"/>
      <c r="G267" s="160"/>
      <c r="H267" s="163">
        <v>0</v>
      </c>
      <c r="J267" s="160"/>
      <c r="K267" s="160"/>
      <c r="L267" s="164"/>
      <c r="M267" s="165"/>
      <c r="N267" s="160"/>
      <c r="O267" s="160"/>
      <c r="P267" s="160"/>
      <c r="Q267" s="160"/>
      <c r="R267" s="160"/>
      <c r="S267" s="160"/>
      <c r="T267" s="166"/>
      <c r="AT267" s="167" t="s">
        <v>158</v>
      </c>
      <c r="AU267" s="167" t="s">
        <v>21</v>
      </c>
      <c r="AV267" s="167" t="s">
        <v>81</v>
      </c>
      <c r="AW267" s="167" t="s">
        <v>122</v>
      </c>
      <c r="AX267" s="167" t="s">
        <v>73</v>
      </c>
      <c r="AY267" s="167" t="s">
        <v>151</v>
      </c>
    </row>
    <row r="268" spans="2:51" s="6" customFormat="1" ht="15.75" customHeight="1">
      <c r="B268" s="159"/>
      <c r="C268" s="160"/>
      <c r="D268" s="161" t="s">
        <v>158</v>
      </c>
      <c r="E268" s="160"/>
      <c r="F268" s="162"/>
      <c r="G268" s="160"/>
      <c r="H268" s="163">
        <v>0</v>
      </c>
      <c r="J268" s="160"/>
      <c r="K268" s="160"/>
      <c r="L268" s="164"/>
      <c r="M268" s="165"/>
      <c r="N268" s="160"/>
      <c r="O268" s="160"/>
      <c r="P268" s="160"/>
      <c r="Q268" s="160"/>
      <c r="R268" s="160"/>
      <c r="S268" s="160"/>
      <c r="T268" s="166"/>
      <c r="AT268" s="167" t="s">
        <v>158</v>
      </c>
      <c r="AU268" s="167" t="s">
        <v>21</v>
      </c>
      <c r="AV268" s="167" t="s">
        <v>81</v>
      </c>
      <c r="AW268" s="167" t="s">
        <v>122</v>
      </c>
      <c r="AX268" s="167" t="s">
        <v>73</v>
      </c>
      <c r="AY268" s="167" t="s">
        <v>151</v>
      </c>
    </row>
    <row r="269" spans="2:51" s="6" customFormat="1" ht="15.75" customHeight="1">
      <c r="B269" s="159"/>
      <c r="C269" s="160"/>
      <c r="D269" s="161" t="s">
        <v>158</v>
      </c>
      <c r="E269" s="160"/>
      <c r="F269" s="162"/>
      <c r="G269" s="160"/>
      <c r="H269" s="163">
        <v>0</v>
      </c>
      <c r="J269" s="160"/>
      <c r="K269" s="160"/>
      <c r="L269" s="164"/>
      <c r="M269" s="165"/>
      <c r="N269" s="160"/>
      <c r="O269" s="160"/>
      <c r="P269" s="160"/>
      <c r="Q269" s="160"/>
      <c r="R269" s="160"/>
      <c r="S269" s="160"/>
      <c r="T269" s="166"/>
      <c r="AT269" s="167" t="s">
        <v>158</v>
      </c>
      <c r="AU269" s="167" t="s">
        <v>21</v>
      </c>
      <c r="AV269" s="167" t="s">
        <v>81</v>
      </c>
      <c r="AW269" s="167" t="s">
        <v>122</v>
      </c>
      <c r="AX269" s="167" t="s">
        <v>73</v>
      </c>
      <c r="AY269" s="167" t="s">
        <v>151</v>
      </c>
    </row>
    <row r="270" spans="2:51" s="6" customFormat="1" ht="15.75" customHeight="1">
      <c r="B270" s="159"/>
      <c r="C270" s="160"/>
      <c r="D270" s="161" t="s">
        <v>158</v>
      </c>
      <c r="E270" s="160"/>
      <c r="F270" s="162"/>
      <c r="G270" s="160"/>
      <c r="H270" s="163">
        <v>0</v>
      </c>
      <c r="J270" s="160"/>
      <c r="K270" s="160"/>
      <c r="L270" s="164"/>
      <c r="M270" s="165"/>
      <c r="N270" s="160"/>
      <c r="O270" s="160"/>
      <c r="P270" s="160"/>
      <c r="Q270" s="160"/>
      <c r="R270" s="160"/>
      <c r="S270" s="160"/>
      <c r="T270" s="166"/>
      <c r="AT270" s="167" t="s">
        <v>158</v>
      </c>
      <c r="AU270" s="167" t="s">
        <v>21</v>
      </c>
      <c r="AV270" s="167" t="s">
        <v>81</v>
      </c>
      <c r="AW270" s="167" t="s">
        <v>122</v>
      </c>
      <c r="AX270" s="167" t="s">
        <v>73</v>
      </c>
      <c r="AY270" s="167" t="s">
        <v>151</v>
      </c>
    </row>
    <row r="271" spans="2:51" s="6" customFormat="1" ht="15.75" customHeight="1">
      <c r="B271" s="159"/>
      <c r="C271" s="160"/>
      <c r="D271" s="161" t="s">
        <v>158</v>
      </c>
      <c r="E271" s="160"/>
      <c r="F271" s="162"/>
      <c r="G271" s="160"/>
      <c r="H271" s="163">
        <v>0</v>
      </c>
      <c r="J271" s="160"/>
      <c r="K271" s="160"/>
      <c r="L271" s="164"/>
      <c r="M271" s="165"/>
      <c r="N271" s="160"/>
      <c r="O271" s="160"/>
      <c r="P271" s="160"/>
      <c r="Q271" s="160"/>
      <c r="R271" s="160"/>
      <c r="S271" s="160"/>
      <c r="T271" s="166"/>
      <c r="AT271" s="167" t="s">
        <v>158</v>
      </c>
      <c r="AU271" s="167" t="s">
        <v>21</v>
      </c>
      <c r="AV271" s="167" t="s">
        <v>81</v>
      </c>
      <c r="AW271" s="167" t="s">
        <v>122</v>
      </c>
      <c r="AX271" s="167" t="s">
        <v>73</v>
      </c>
      <c r="AY271" s="167" t="s">
        <v>151</v>
      </c>
    </row>
    <row r="272" spans="2:51" s="6" customFormat="1" ht="15.75" customHeight="1">
      <c r="B272" s="159"/>
      <c r="C272" s="160"/>
      <c r="D272" s="161" t="s">
        <v>158</v>
      </c>
      <c r="E272" s="160"/>
      <c r="F272" s="162"/>
      <c r="G272" s="160"/>
      <c r="H272" s="163">
        <v>0</v>
      </c>
      <c r="J272" s="160"/>
      <c r="K272" s="160"/>
      <c r="L272" s="164"/>
      <c r="M272" s="165"/>
      <c r="N272" s="160"/>
      <c r="O272" s="160"/>
      <c r="P272" s="160"/>
      <c r="Q272" s="160"/>
      <c r="R272" s="160"/>
      <c r="S272" s="160"/>
      <c r="T272" s="166"/>
      <c r="AT272" s="167" t="s">
        <v>158</v>
      </c>
      <c r="AU272" s="167" t="s">
        <v>21</v>
      </c>
      <c r="AV272" s="167" t="s">
        <v>81</v>
      </c>
      <c r="AW272" s="167" t="s">
        <v>122</v>
      </c>
      <c r="AX272" s="167" t="s">
        <v>73</v>
      </c>
      <c r="AY272" s="167" t="s">
        <v>151</v>
      </c>
    </row>
    <row r="273" spans="2:51" s="6" customFormat="1" ht="15.75" customHeight="1">
      <c r="B273" s="159"/>
      <c r="C273" s="160"/>
      <c r="D273" s="161" t="s">
        <v>158</v>
      </c>
      <c r="E273" s="160"/>
      <c r="F273" s="162"/>
      <c r="G273" s="160"/>
      <c r="H273" s="163">
        <v>0</v>
      </c>
      <c r="J273" s="160"/>
      <c r="K273" s="160"/>
      <c r="L273" s="164"/>
      <c r="M273" s="165"/>
      <c r="N273" s="160"/>
      <c r="O273" s="160"/>
      <c r="P273" s="160"/>
      <c r="Q273" s="160"/>
      <c r="R273" s="160"/>
      <c r="S273" s="160"/>
      <c r="T273" s="166"/>
      <c r="AT273" s="167" t="s">
        <v>158</v>
      </c>
      <c r="AU273" s="167" t="s">
        <v>21</v>
      </c>
      <c r="AV273" s="167" t="s">
        <v>81</v>
      </c>
      <c r="AW273" s="167" t="s">
        <v>122</v>
      </c>
      <c r="AX273" s="167" t="s">
        <v>73</v>
      </c>
      <c r="AY273" s="167" t="s">
        <v>151</v>
      </c>
    </row>
    <row r="274" spans="2:65" s="6" customFormat="1" ht="15.75" customHeight="1">
      <c r="B274" s="23"/>
      <c r="C274" s="145" t="s">
        <v>456</v>
      </c>
      <c r="D274" s="145" t="s">
        <v>152</v>
      </c>
      <c r="E274" s="146" t="s">
        <v>457</v>
      </c>
      <c r="F274" s="147" t="s">
        <v>458</v>
      </c>
      <c r="G274" s="148" t="s">
        <v>437</v>
      </c>
      <c r="H274" s="149">
        <v>15</v>
      </c>
      <c r="I274" s="150"/>
      <c r="J274" s="151">
        <f>ROUND($I$274*$H$274,2)</f>
        <v>0</v>
      </c>
      <c r="K274" s="147"/>
      <c r="L274" s="43"/>
      <c r="M274" s="152"/>
      <c r="N274" s="153" t="s">
        <v>44</v>
      </c>
      <c r="O274" s="24"/>
      <c r="P274" s="154">
        <f>$O$274*$H$274</f>
        <v>0</v>
      </c>
      <c r="Q274" s="154">
        <v>0</v>
      </c>
      <c r="R274" s="154">
        <f>$Q$274*$H$274</f>
        <v>0</v>
      </c>
      <c r="S274" s="154">
        <v>0</v>
      </c>
      <c r="T274" s="155">
        <f>$S$274*$H$274</f>
        <v>0</v>
      </c>
      <c r="AR274" s="98" t="s">
        <v>155</v>
      </c>
      <c r="AT274" s="98" t="s">
        <v>152</v>
      </c>
      <c r="AU274" s="98" t="s">
        <v>21</v>
      </c>
      <c r="AY274" s="6" t="s">
        <v>151</v>
      </c>
      <c r="BE274" s="156">
        <f>IF($N$274="základní",$J$274,0)</f>
        <v>0</v>
      </c>
      <c r="BF274" s="156">
        <f>IF($N$274="snížená",$J$274,0)</f>
        <v>0</v>
      </c>
      <c r="BG274" s="156">
        <f>IF($N$274="zákl. přenesená",$J$274,0)</f>
        <v>0</v>
      </c>
      <c r="BH274" s="156">
        <f>IF($N$274="sníž. přenesená",$J$274,0)</f>
        <v>0</v>
      </c>
      <c r="BI274" s="156">
        <f>IF($N$274="nulová",$J$274,0)</f>
        <v>0</v>
      </c>
      <c r="BJ274" s="98" t="s">
        <v>21</v>
      </c>
      <c r="BK274" s="156">
        <f>ROUND($I$274*$H$274,2)</f>
        <v>0</v>
      </c>
      <c r="BL274" s="98" t="s">
        <v>155</v>
      </c>
      <c r="BM274" s="98" t="s">
        <v>459</v>
      </c>
    </row>
    <row r="275" spans="2:47" s="6" customFormat="1" ht="44.25" customHeight="1">
      <c r="B275" s="23"/>
      <c r="C275" s="24"/>
      <c r="D275" s="157" t="s">
        <v>175</v>
      </c>
      <c r="E275" s="24"/>
      <c r="F275" s="176" t="s">
        <v>460</v>
      </c>
      <c r="G275" s="24"/>
      <c r="H275" s="24"/>
      <c r="J275" s="24"/>
      <c r="K275" s="24"/>
      <c r="L275" s="43"/>
      <c r="M275" s="56"/>
      <c r="N275" s="24"/>
      <c r="O275" s="24"/>
      <c r="P275" s="24"/>
      <c r="Q275" s="24"/>
      <c r="R275" s="24"/>
      <c r="S275" s="24"/>
      <c r="T275" s="57"/>
      <c r="AT275" s="6" t="s">
        <v>175</v>
      </c>
      <c r="AU275" s="6" t="s">
        <v>21</v>
      </c>
    </row>
    <row r="276" spans="2:65" s="6" customFormat="1" ht="15.75" customHeight="1">
      <c r="B276" s="23"/>
      <c r="C276" s="145" t="s">
        <v>461</v>
      </c>
      <c r="D276" s="145" t="s">
        <v>152</v>
      </c>
      <c r="E276" s="146" t="s">
        <v>462</v>
      </c>
      <c r="F276" s="147" t="s">
        <v>463</v>
      </c>
      <c r="G276" s="148" t="s">
        <v>437</v>
      </c>
      <c r="H276" s="149">
        <v>2</v>
      </c>
      <c r="I276" s="150"/>
      <c r="J276" s="151">
        <f>ROUND($I$276*$H$276,2)</f>
        <v>0</v>
      </c>
      <c r="K276" s="147"/>
      <c r="L276" s="43"/>
      <c r="M276" s="152"/>
      <c r="N276" s="153" t="s">
        <v>44</v>
      </c>
      <c r="O276" s="24"/>
      <c r="P276" s="154">
        <f>$O$276*$H$276</f>
        <v>0</v>
      </c>
      <c r="Q276" s="154">
        <v>0</v>
      </c>
      <c r="R276" s="154">
        <f>$Q$276*$H$276</f>
        <v>0</v>
      </c>
      <c r="S276" s="154">
        <v>0</v>
      </c>
      <c r="T276" s="155">
        <f>$S$276*$H$276</f>
        <v>0</v>
      </c>
      <c r="AR276" s="98" t="s">
        <v>155</v>
      </c>
      <c r="AT276" s="98" t="s">
        <v>152</v>
      </c>
      <c r="AU276" s="98" t="s">
        <v>21</v>
      </c>
      <c r="AY276" s="6" t="s">
        <v>151</v>
      </c>
      <c r="BE276" s="156">
        <f>IF($N$276="základní",$J$276,0)</f>
        <v>0</v>
      </c>
      <c r="BF276" s="156">
        <f>IF($N$276="snížená",$J$276,0)</f>
        <v>0</v>
      </c>
      <c r="BG276" s="156">
        <f>IF($N$276="zákl. přenesená",$J$276,0)</f>
        <v>0</v>
      </c>
      <c r="BH276" s="156">
        <f>IF($N$276="sníž. přenesená",$J$276,0)</f>
        <v>0</v>
      </c>
      <c r="BI276" s="156">
        <f>IF($N$276="nulová",$J$276,0)</f>
        <v>0</v>
      </c>
      <c r="BJ276" s="98" t="s">
        <v>21</v>
      </c>
      <c r="BK276" s="156">
        <f>ROUND($I$276*$H$276,2)</f>
        <v>0</v>
      </c>
      <c r="BL276" s="98" t="s">
        <v>155</v>
      </c>
      <c r="BM276" s="98" t="s">
        <v>464</v>
      </c>
    </row>
    <row r="277" spans="2:63" s="134" customFormat="1" ht="37.5" customHeight="1">
      <c r="B277" s="135"/>
      <c r="C277" s="136"/>
      <c r="D277" s="136" t="s">
        <v>72</v>
      </c>
      <c r="E277" s="137" t="s">
        <v>465</v>
      </c>
      <c r="F277" s="137" t="s">
        <v>466</v>
      </c>
      <c r="G277" s="136"/>
      <c r="H277" s="136"/>
      <c r="J277" s="138">
        <f>$BK$277</f>
        <v>0</v>
      </c>
      <c r="K277" s="136"/>
      <c r="L277" s="139"/>
      <c r="M277" s="140"/>
      <c r="N277" s="136"/>
      <c r="O277" s="136"/>
      <c r="P277" s="141">
        <f>SUM($P$278:$P$285)</f>
        <v>0</v>
      </c>
      <c r="Q277" s="136"/>
      <c r="R277" s="141">
        <f>SUM($R$278:$R$285)</f>
        <v>0</v>
      </c>
      <c r="S277" s="136"/>
      <c r="T277" s="142">
        <f>SUM($T$278:$T$285)</f>
        <v>0</v>
      </c>
      <c r="AR277" s="143" t="s">
        <v>21</v>
      </c>
      <c r="AT277" s="143" t="s">
        <v>72</v>
      </c>
      <c r="AU277" s="143" t="s">
        <v>73</v>
      </c>
      <c r="AY277" s="143" t="s">
        <v>151</v>
      </c>
      <c r="BK277" s="144">
        <f>SUM($BK$278:$BK$285)</f>
        <v>0</v>
      </c>
    </row>
    <row r="278" spans="2:65" s="6" customFormat="1" ht="15.75" customHeight="1">
      <c r="B278" s="23"/>
      <c r="C278" s="148" t="s">
        <v>467</v>
      </c>
      <c r="D278" s="148" t="s">
        <v>152</v>
      </c>
      <c r="E278" s="146" t="s">
        <v>468</v>
      </c>
      <c r="F278" s="147" t="s">
        <v>469</v>
      </c>
      <c r="G278" s="148" t="s">
        <v>294</v>
      </c>
      <c r="H278" s="149">
        <v>116.258</v>
      </c>
      <c r="I278" s="150"/>
      <c r="J278" s="151">
        <f>ROUND($I$278*$H$278,2)</f>
        <v>0</v>
      </c>
      <c r="K278" s="147"/>
      <c r="L278" s="43"/>
      <c r="M278" s="152"/>
      <c r="N278" s="153" t="s">
        <v>44</v>
      </c>
      <c r="O278" s="24"/>
      <c r="P278" s="154">
        <f>$O$278*$H$278</f>
        <v>0</v>
      </c>
      <c r="Q278" s="154">
        <v>0</v>
      </c>
      <c r="R278" s="154">
        <f>$Q$278*$H$278</f>
        <v>0</v>
      </c>
      <c r="S278" s="154">
        <v>0</v>
      </c>
      <c r="T278" s="155">
        <f>$S$278*$H$278</f>
        <v>0</v>
      </c>
      <c r="AR278" s="98" t="s">
        <v>155</v>
      </c>
      <c r="AT278" s="98" t="s">
        <v>152</v>
      </c>
      <c r="AU278" s="98" t="s">
        <v>21</v>
      </c>
      <c r="AY278" s="98" t="s">
        <v>151</v>
      </c>
      <c r="BE278" s="156">
        <f>IF($N$278="základní",$J$278,0)</f>
        <v>0</v>
      </c>
      <c r="BF278" s="156">
        <f>IF($N$278="snížená",$J$278,0)</f>
        <v>0</v>
      </c>
      <c r="BG278" s="156">
        <f>IF($N$278="zákl. přenesená",$J$278,0)</f>
        <v>0</v>
      </c>
      <c r="BH278" s="156">
        <f>IF($N$278="sníž. přenesená",$J$278,0)</f>
        <v>0</v>
      </c>
      <c r="BI278" s="156">
        <f>IF($N$278="nulová",$J$278,0)</f>
        <v>0</v>
      </c>
      <c r="BJ278" s="98" t="s">
        <v>21</v>
      </c>
      <c r="BK278" s="156">
        <f>ROUND($I$278*$H$278,2)</f>
        <v>0</v>
      </c>
      <c r="BL278" s="98" t="s">
        <v>155</v>
      </c>
      <c r="BM278" s="98" t="s">
        <v>470</v>
      </c>
    </row>
    <row r="279" spans="2:47" s="6" customFormat="1" ht="16.5" customHeight="1">
      <c r="B279" s="23"/>
      <c r="C279" s="24"/>
      <c r="D279" s="157" t="s">
        <v>157</v>
      </c>
      <c r="E279" s="24"/>
      <c r="F279" s="158" t="s">
        <v>469</v>
      </c>
      <c r="G279" s="24"/>
      <c r="H279" s="24"/>
      <c r="J279" s="24"/>
      <c r="K279" s="24"/>
      <c r="L279" s="43"/>
      <c r="M279" s="56"/>
      <c r="N279" s="24"/>
      <c r="O279" s="24"/>
      <c r="P279" s="24"/>
      <c r="Q279" s="24"/>
      <c r="R279" s="24"/>
      <c r="S279" s="24"/>
      <c r="T279" s="57"/>
      <c r="AT279" s="6" t="s">
        <v>157</v>
      </c>
      <c r="AU279" s="6" t="s">
        <v>21</v>
      </c>
    </row>
    <row r="280" spans="2:51" s="6" customFormat="1" ht="15.75" customHeight="1">
      <c r="B280" s="159"/>
      <c r="C280" s="160"/>
      <c r="D280" s="161" t="s">
        <v>158</v>
      </c>
      <c r="E280" s="160"/>
      <c r="F280" s="162" t="s">
        <v>471</v>
      </c>
      <c r="G280" s="160"/>
      <c r="H280" s="163">
        <v>92.695</v>
      </c>
      <c r="J280" s="160"/>
      <c r="K280" s="160"/>
      <c r="L280" s="164"/>
      <c r="M280" s="165"/>
      <c r="N280" s="160"/>
      <c r="O280" s="160"/>
      <c r="P280" s="160"/>
      <c r="Q280" s="160"/>
      <c r="R280" s="160"/>
      <c r="S280" s="160"/>
      <c r="T280" s="166"/>
      <c r="AT280" s="167" t="s">
        <v>158</v>
      </c>
      <c r="AU280" s="167" t="s">
        <v>21</v>
      </c>
      <c r="AV280" s="167" t="s">
        <v>81</v>
      </c>
      <c r="AW280" s="167" t="s">
        <v>122</v>
      </c>
      <c r="AX280" s="167" t="s">
        <v>73</v>
      </c>
      <c r="AY280" s="167" t="s">
        <v>151</v>
      </c>
    </row>
    <row r="281" spans="2:51" s="6" customFormat="1" ht="15.75" customHeight="1">
      <c r="B281" s="159"/>
      <c r="C281" s="160"/>
      <c r="D281" s="161" t="s">
        <v>158</v>
      </c>
      <c r="E281" s="160"/>
      <c r="F281" s="162" t="s">
        <v>472</v>
      </c>
      <c r="G281" s="160"/>
      <c r="H281" s="163">
        <v>23.563</v>
      </c>
      <c r="J281" s="160"/>
      <c r="K281" s="160"/>
      <c r="L281" s="164"/>
      <c r="M281" s="165"/>
      <c r="N281" s="160"/>
      <c r="O281" s="160"/>
      <c r="P281" s="160"/>
      <c r="Q281" s="160"/>
      <c r="R281" s="160"/>
      <c r="S281" s="160"/>
      <c r="T281" s="166"/>
      <c r="AT281" s="167" t="s">
        <v>158</v>
      </c>
      <c r="AU281" s="167" t="s">
        <v>21</v>
      </c>
      <c r="AV281" s="167" t="s">
        <v>81</v>
      </c>
      <c r="AW281" s="167" t="s">
        <v>122</v>
      </c>
      <c r="AX281" s="167" t="s">
        <v>73</v>
      </c>
      <c r="AY281" s="167" t="s">
        <v>151</v>
      </c>
    </row>
    <row r="282" spans="2:65" s="6" customFormat="1" ht="15.75" customHeight="1">
      <c r="B282" s="23"/>
      <c r="C282" s="145" t="s">
        <v>473</v>
      </c>
      <c r="D282" s="145" t="s">
        <v>152</v>
      </c>
      <c r="E282" s="146" t="s">
        <v>474</v>
      </c>
      <c r="F282" s="147" t="s">
        <v>475</v>
      </c>
      <c r="G282" s="148" t="s">
        <v>294</v>
      </c>
      <c r="H282" s="149">
        <v>371.2</v>
      </c>
      <c r="I282" s="150"/>
      <c r="J282" s="151">
        <f>ROUND($I$282*$H$282,2)</f>
        <v>0</v>
      </c>
      <c r="K282" s="147"/>
      <c r="L282" s="43"/>
      <c r="M282" s="152"/>
      <c r="N282" s="153" t="s">
        <v>44</v>
      </c>
      <c r="O282" s="24"/>
      <c r="P282" s="154">
        <f>$O$282*$H$282</f>
        <v>0</v>
      </c>
      <c r="Q282" s="154">
        <v>0</v>
      </c>
      <c r="R282" s="154">
        <f>$Q$282*$H$282</f>
        <v>0</v>
      </c>
      <c r="S282" s="154">
        <v>0</v>
      </c>
      <c r="T282" s="155">
        <f>$S$282*$H$282</f>
        <v>0</v>
      </c>
      <c r="AR282" s="98" t="s">
        <v>155</v>
      </c>
      <c r="AT282" s="98" t="s">
        <v>152</v>
      </c>
      <c r="AU282" s="98" t="s">
        <v>21</v>
      </c>
      <c r="AY282" s="6" t="s">
        <v>151</v>
      </c>
      <c r="BE282" s="156">
        <f>IF($N$282="základní",$J$282,0)</f>
        <v>0</v>
      </c>
      <c r="BF282" s="156">
        <f>IF($N$282="snížená",$J$282,0)</f>
        <v>0</v>
      </c>
      <c r="BG282" s="156">
        <f>IF($N$282="zákl. přenesená",$J$282,0)</f>
        <v>0</v>
      </c>
      <c r="BH282" s="156">
        <f>IF($N$282="sníž. přenesená",$J$282,0)</f>
        <v>0</v>
      </c>
      <c r="BI282" s="156">
        <f>IF($N$282="nulová",$J$282,0)</f>
        <v>0</v>
      </c>
      <c r="BJ282" s="98" t="s">
        <v>21</v>
      </c>
      <c r="BK282" s="156">
        <f>ROUND($I$282*$H$282,2)</f>
        <v>0</v>
      </c>
      <c r="BL282" s="98" t="s">
        <v>155</v>
      </c>
      <c r="BM282" s="98" t="s">
        <v>476</v>
      </c>
    </row>
    <row r="283" spans="2:47" s="6" customFormat="1" ht="16.5" customHeight="1">
      <c r="B283" s="23"/>
      <c r="C283" s="24"/>
      <c r="D283" s="157" t="s">
        <v>157</v>
      </c>
      <c r="E283" s="24"/>
      <c r="F283" s="158" t="s">
        <v>475</v>
      </c>
      <c r="G283" s="24"/>
      <c r="H283" s="24"/>
      <c r="J283" s="24"/>
      <c r="K283" s="24"/>
      <c r="L283" s="43"/>
      <c r="M283" s="56"/>
      <c r="N283" s="24"/>
      <c r="O283" s="24"/>
      <c r="P283" s="24"/>
      <c r="Q283" s="24"/>
      <c r="R283" s="24"/>
      <c r="S283" s="24"/>
      <c r="T283" s="57"/>
      <c r="AT283" s="6" t="s">
        <v>157</v>
      </c>
      <c r="AU283" s="6" t="s">
        <v>21</v>
      </c>
    </row>
    <row r="284" spans="2:51" s="6" customFormat="1" ht="15.75" customHeight="1">
      <c r="B284" s="159"/>
      <c r="C284" s="160"/>
      <c r="D284" s="161" t="s">
        <v>158</v>
      </c>
      <c r="E284" s="160"/>
      <c r="F284" s="162" t="s">
        <v>477</v>
      </c>
      <c r="G284" s="160"/>
      <c r="H284" s="163">
        <v>1301.274</v>
      </c>
      <c r="J284" s="160"/>
      <c r="K284" s="160"/>
      <c r="L284" s="164"/>
      <c r="M284" s="165"/>
      <c r="N284" s="160"/>
      <c r="O284" s="160"/>
      <c r="P284" s="160"/>
      <c r="Q284" s="160"/>
      <c r="R284" s="160"/>
      <c r="S284" s="160"/>
      <c r="T284" s="166"/>
      <c r="AT284" s="167" t="s">
        <v>158</v>
      </c>
      <c r="AU284" s="167" t="s">
        <v>21</v>
      </c>
      <c r="AV284" s="167" t="s">
        <v>81</v>
      </c>
      <c r="AW284" s="167" t="s">
        <v>122</v>
      </c>
      <c r="AX284" s="167" t="s">
        <v>73</v>
      </c>
      <c r="AY284" s="167" t="s">
        <v>151</v>
      </c>
    </row>
    <row r="285" spans="2:51" s="6" customFormat="1" ht="15.75" customHeight="1">
      <c r="B285" s="159"/>
      <c r="C285" s="160"/>
      <c r="D285" s="161" t="s">
        <v>158</v>
      </c>
      <c r="E285" s="160"/>
      <c r="F285" s="162" t="s">
        <v>478</v>
      </c>
      <c r="G285" s="160"/>
      <c r="H285" s="163">
        <v>371.2</v>
      </c>
      <c r="J285" s="160"/>
      <c r="K285" s="160"/>
      <c r="L285" s="164"/>
      <c r="M285" s="165"/>
      <c r="N285" s="160"/>
      <c r="O285" s="160"/>
      <c r="P285" s="160"/>
      <c r="Q285" s="160"/>
      <c r="R285" s="160"/>
      <c r="S285" s="160"/>
      <c r="T285" s="166"/>
      <c r="AT285" s="167" t="s">
        <v>158</v>
      </c>
      <c r="AU285" s="167" t="s">
        <v>21</v>
      </c>
      <c r="AV285" s="167" t="s">
        <v>81</v>
      </c>
      <c r="AW285" s="167" t="s">
        <v>122</v>
      </c>
      <c r="AX285" s="167" t="s">
        <v>21</v>
      </c>
      <c r="AY285" s="167" t="s">
        <v>151</v>
      </c>
    </row>
    <row r="286" spans="2:63" s="134" customFormat="1" ht="37.5" customHeight="1">
      <c r="B286" s="135"/>
      <c r="C286" s="136"/>
      <c r="D286" s="136" t="s">
        <v>72</v>
      </c>
      <c r="E286" s="137" t="s">
        <v>479</v>
      </c>
      <c r="F286" s="137" t="s">
        <v>480</v>
      </c>
      <c r="G286" s="136"/>
      <c r="H286" s="136"/>
      <c r="J286" s="138">
        <f>$BK$286</f>
        <v>0</v>
      </c>
      <c r="K286" s="136"/>
      <c r="L286" s="139"/>
      <c r="M286" s="140"/>
      <c r="N286" s="136"/>
      <c r="O286" s="136"/>
      <c r="P286" s="141">
        <f>SUM($P$287:$P$292)</f>
        <v>0</v>
      </c>
      <c r="Q286" s="136"/>
      <c r="R286" s="141">
        <f>SUM($R$287:$R$292)</f>
        <v>0</v>
      </c>
      <c r="S286" s="136"/>
      <c r="T286" s="142">
        <f>SUM($T$287:$T$292)</f>
        <v>0</v>
      </c>
      <c r="AR286" s="143" t="s">
        <v>184</v>
      </c>
      <c r="AT286" s="143" t="s">
        <v>72</v>
      </c>
      <c r="AU286" s="143" t="s">
        <v>73</v>
      </c>
      <c r="AY286" s="143" t="s">
        <v>151</v>
      </c>
      <c r="BK286" s="144">
        <f>SUM($BK$287:$BK$292)</f>
        <v>0</v>
      </c>
    </row>
    <row r="287" spans="2:65" s="6" customFormat="1" ht="15.75" customHeight="1">
      <c r="B287" s="23"/>
      <c r="C287" s="145" t="s">
        <v>481</v>
      </c>
      <c r="D287" s="145" t="s">
        <v>152</v>
      </c>
      <c r="E287" s="146" t="s">
        <v>482</v>
      </c>
      <c r="F287" s="147" t="s">
        <v>483</v>
      </c>
      <c r="G287" s="148" t="s">
        <v>294</v>
      </c>
      <c r="H287" s="149">
        <v>1328.498</v>
      </c>
      <c r="I287" s="150"/>
      <c r="J287" s="151">
        <f>ROUND($I$287*$H$287,2)</f>
        <v>0</v>
      </c>
      <c r="K287" s="147"/>
      <c r="L287" s="43"/>
      <c r="M287" s="152"/>
      <c r="N287" s="153" t="s">
        <v>44</v>
      </c>
      <c r="O287" s="24"/>
      <c r="P287" s="154">
        <f>$O$287*$H$287</f>
        <v>0</v>
      </c>
      <c r="Q287" s="154">
        <v>0</v>
      </c>
      <c r="R287" s="154">
        <f>$Q$287*$H$287</f>
        <v>0</v>
      </c>
      <c r="S287" s="154">
        <v>0</v>
      </c>
      <c r="T287" s="155">
        <f>$S$287*$H$287</f>
        <v>0</v>
      </c>
      <c r="AR287" s="98" t="s">
        <v>484</v>
      </c>
      <c r="AT287" s="98" t="s">
        <v>152</v>
      </c>
      <c r="AU287" s="98" t="s">
        <v>21</v>
      </c>
      <c r="AY287" s="6" t="s">
        <v>151</v>
      </c>
      <c r="BE287" s="156">
        <f>IF($N$287="základní",$J$287,0)</f>
        <v>0</v>
      </c>
      <c r="BF287" s="156">
        <f>IF($N$287="snížená",$J$287,0)</f>
        <v>0</v>
      </c>
      <c r="BG287" s="156">
        <f>IF($N$287="zákl. přenesená",$J$287,0)</f>
        <v>0</v>
      </c>
      <c r="BH287" s="156">
        <f>IF($N$287="sníž. přenesená",$J$287,0)</f>
        <v>0</v>
      </c>
      <c r="BI287" s="156">
        <f>IF($N$287="nulová",$J$287,0)</f>
        <v>0</v>
      </c>
      <c r="BJ287" s="98" t="s">
        <v>21</v>
      </c>
      <c r="BK287" s="156">
        <f>ROUND($I$287*$H$287,2)</f>
        <v>0</v>
      </c>
      <c r="BL287" s="98" t="s">
        <v>484</v>
      </c>
      <c r="BM287" s="98" t="s">
        <v>485</v>
      </c>
    </row>
    <row r="288" spans="2:47" s="6" customFormat="1" ht="16.5" customHeight="1">
      <c r="B288" s="23"/>
      <c r="C288" s="24"/>
      <c r="D288" s="157" t="s">
        <v>157</v>
      </c>
      <c r="E288" s="24"/>
      <c r="F288" s="158" t="s">
        <v>483</v>
      </c>
      <c r="G288" s="24"/>
      <c r="H288" s="24"/>
      <c r="J288" s="24"/>
      <c r="K288" s="24"/>
      <c r="L288" s="43"/>
      <c r="M288" s="56"/>
      <c r="N288" s="24"/>
      <c r="O288" s="24"/>
      <c r="P288" s="24"/>
      <c r="Q288" s="24"/>
      <c r="R288" s="24"/>
      <c r="S288" s="24"/>
      <c r="T288" s="57"/>
      <c r="AT288" s="6" t="s">
        <v>157</v>
      </c>
      <c r="AU288" s="6" t="s">
        <v>21</v>
      </c>
    </row>
    <row r="289" spans="2:51" s="6" customFormat="1" ht="15.75" customHeight="1">
      <c r="B289" s="159"/>
      <c r="C289" s="160"/>
      <c r="D289" s="161" t="s">
        <v>158</v>
      </c>
      <c r="E289" s="160"/>
      <c r="F289" s="162" t="s">
        <v>486</v>
      </c>
      <c r="G289" s="160"/>
      <c r="H289" s="163">
        <v>1328.498</v>
      </c>
      <c r="J289" s="160"/>
      <c r="K289" s="160"/>
      <c r="L289" s="164"/>
      <c r="M289" s="165"/>
      <c r="N289" s="160"/>
      <c r="O289" s="160"/>
      <c r="P289" s="160"/>
      <c r="Q289" s="160"/>
      <c r="R289" s="160"/>
      <c r="S289" s="160"/>
      <c r="T289" s="166"/>
      <c r="AT289" s="167" t="s">
        <v>158</v>
      </c>
      <c r="AU289" s="167" t="s">
        <v>21</v>
      </c>
      <c r="AV289" s="167" t="s">
        <v>81</v>
      </c>
      <c r="AW289" s="167" t="s">
        <v>122</v>
      </c>
      <c r="AX289" s="167" t="s">
        <v>73</v>
      </c>
      <c r="AY289" s="167" t="s">
        <v>151</v>
      </c>
    </row>
    <row r="290" spans="2:65" s="6" customFormat="1" ht="15.75" customHeight="1">
      <c r="B290" s="23"/>
      <c r="C290" s="145" t="s">
        <v>487</v>
      </c>
      <c r="D290" s="145" t="s">
        <v>152</v>
      </c>
      <c r="E290" s="146" t="s">
        <v>488</v>
      </c>
      <c r="F290" s="147" t="s">
        <v>489</v>
      </c>
      <c r="G290" s="148" t="s">
        <v>294</v>
      </c>
      <c r="H290" s="149">
        <v>891.18</v>
      </c>
      <c r="I290" s="150"/>
      <c r="J290" s="151">
        <f>ROUND($I$290*$H$290,2)</f>
        <v>0</v>
      </c>
      <c r="K290" s="147"/>
      <c r="L290" s="43"/>
      <c r="M290" s="152"/>
      <c r="N290" s="153" t="s">
        <v>44</v>
      </c>
      <c r="O290" s="24"/>
      <c r="P290" s="154">
        <f>$O$290*$H$290</f>
        <v>0</v>
      </c>
      <c r="Q290" s="154">
        <v>0</v>
      </c>
      <c r="R290" s="154">
        <f>$Q$290*$H$290</f>
        <v>0</v>
      </c>
      <c r="S290" s="154">
        <v>0</v>
      </c>
      <c r="T290" s="155">
        <f>$S$290*$H$290</f>
        <v>0</v>
      </c>
      <c r="AR290" s="98" t="s">
        <v>484</v>
      </c>
      <c r="AT290" s="98" t="s">
        <v>152</v>
      </c>
      <c r="AU290" s="98" t="s">
        <v>21</v>
      </c>
      <c r="AY290" s="6" t="s">
        <v>151</v>
      </c>
      <c r="BE290" s="156">
        <f>IF($N$290="základní",$J$290,0)</f>
        <v>0</v>
      </c>
      <c r="BF290" s="156">
        <f>IF($N$290="snížená",$J$290,0)</f>
        <v>0</v>
      </c>
      <c r="BG290" s="156">
        <f>IF($N$290="zákl. přenesená",$J$290,0)</f>
        <v>0</v>
      </c>
      <c r="BH290" s="156">
        <f>IF($N$290="sníž. přenesená",$J$290,0)</f>
        <v>0</v>
      </c>
      <c r="BI290" s="156">
        <f>IF($N$290="nulová",$J$290,0)</f>
        <v>0</v>
      </c>
      <c r="BJ290" s="98" t="s">
        <v>21</v>
      </c>
      <c r="BK290" s="156">
        <f>ROUND($I$290*$H$290,2)</f>
        <v>0</v>
      </c>
      <c r="BL290" s="98" t="s">
        <v>484</v>
      </c>
      <c r="BM290" s="98" t="s">
        <v>490</v>
      </c>
    </row>
    <row r="291" spans="2:47" s="6" customFormat="1" ht="16.5" customHeight="1">
      <c r="B291" s="23"/>
      <c r="C291" s="24"/>
      <c r="D291" s="157" t="s">
        <v>157</v>
      </c>
      <c r="E291" s="24"/>
      <c r="F291" s="158" t="s">
        <v>489</v>
      </c>
      <c r="G291" s="24"/>
      <c r="H291" s="24"/>
      <c r="J291" s="24"/>
      <c r="K291" s="24"/>
      <c r="L291" s="43"/>
      <c r="M291" s="56"/>
      <c r="N291" s="24"/>
      <c r="O291" s="24"/>
      <c r="P291" s="24"/>
      <c r="Q291" s="24"/>
      <c r="R291" s="24"/>
      <c r="S291" s="24"/>
      <c r="T291" s="57"/>
      <c r="AT291" s="6" t="s">
        <v>157</v>
      </c>
      <c r="AU291" s="6" t="s">
        <v>21</v>
      </c>
    </row>
    <row r="292" spans="2:51" s="6" customFormat="1" ht="15.75" customHeight="1">
      <c r="B292" s="159"/>
      <c r="C292" s="160"/>
      <c r="D292" s="161" t="s">
        <v>158</v>
      </c>
      <c r="E292" s="160"/>
      <c r="F292" s="162" t="s">
        <v>491</v>
      </c>
      <c r="G292" s="160"/>
      <c r="H292" s="163">
        <v>891.18</v>
      </c>
      <c r="J292" s="160"/>
      <c r="K292" s="160"/>
      <c r="L292" s="164"/>
      <c r="M292" s="187"/>
      <c r="N292" s="188"/>
      <c r="O292" s="188"/>
      <c r="P292" s="188"/>
      <c r="Q292" s="188"/>
      <c r="R292" s="188"/>
      <c r="S292" s="188"/>
      <c r="T292" s="189"/>
      <c r="AT292" s="167" t="s">
        <v>158</v>
      </c>
      <c r="AU292" s="167" t="s">
        <v>21</v>
      </c>
      <c r="AV292" s="167" t="s">
        <v>81</v>
      </c>
      <c r="AW292" s="167" t="s">
        <v>122</v>
      </c>
      <c r="AX292" s="167" t="s">
        <v>73</v>
      </c>
      <c r="AY292" s="167" t="s">
        <v>151</v>
      </c>
    </row>
    <row r="293" spans="2:12" s="6" customFormat="1" ht="7.5" customHeight="1">
      <c r="B293" s="38"/>
      <c r="C293" s="39"/>
      <c r="D293" s="39"/>
      <c r="E293" s="39"/>
      <c r="F293" s="39"/>
      <c r="G293" s="39"/>
      <c r="H293" s="39"/>
      <c r="I293" s="110"/>
      <c r="J293" s="39"/>
      <c r="K293" s="39"/>
      <c r="L293" s="43"/>
    </row>
    <row r="294" s="2" customFormat="1" ht="14.25" customHeight="1"/>
  </sheetData>
  <sheetProtection password="CC35" sheet="1" objects="1" scenarios="1" formatColumns="0" formatRows="0" sort="0" autoFilter="0"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8" width="10.5" style="1" customWidth="1"/>
    <col min="19" max="19" width="8.16015625" style="2" customWidth="1"/>
    <col min="20" max="20" width="29.66015625" style="2" customWidth="1"/>
    <col min="21" max="21" width="16.33203125" style="2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7"/>
      <c r="C1" s="207"/>
      <c r="D1" s="206" t="s">
        <v>1</v>
      </c>
      <c r="E1" s="207"/>
      <c r="F1" s="208" t="s">
        <v>536</v>
      </c>
      <c r="G1" s="328" t="s">
        <v>537</v>
      </c>
      <c r="H1" s="328"/>
      <c r="I1" s="207"/>
      <c r="J1" s="208" t="s">
        <v>538</v>
      </c>
      <c r="K1" s="206" t="s">
        <v>95</v>
      </c>
      <c r="L1" s="208" t="s">
        <v>539</v>
      </c>
      <c r="M1" s="208"/>
      <c r="N1" s="208"/>
      <c r="O1" s="208"/>
      <c r="P1" s="208"/>
      <c r="Q1" s="208"/>
      <c r="R1" s="208"/>
      <c r="S1" s="208"/>
      <c r="T1" s="208"/>
      <c r="U1" s="204"/>
      <c r="V1" s="20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8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9" t="str">
        <f>'Rekapitulace stavby'!$K$6</f>
        <v>Opavan - Velké Albrechtice 222 - TZH komunikace</v>
      </c>
      <c r="F7" s="321"/>
      <c r="G7" s="321"/>
      <c r="H7" s="321"/>
      <c r="J7" s="11"/>
      <c r="K7" s="13"/>
    </row>
    <row r="8" spans="2:11" s="2" customFormat="1" ht="15.75" customHeight="1">
      <c r="B8" s="10"/>
      <c r="C8" s="11"/>
      <c r="D8" s="19" t="s">
        <v>116</v>
      </c>
      <c r="E8" s="11"/>
      <c r="F8" s="11"/>
      <c r="G8" s="11"/>
      <c r="H8" s="11"/>
      <c r="J8" s="11"/>
      <c r="K8" s="13"/>
    </row>
    <row r="9" spans="2:11" s="98" customFormat="1" ht="16.5" customHeight="1">
      <c r="B9" s="99"/>
      <c r="C9" s="100"/>
      <c r="D9" s="100"/>
      <c r="E9" s="329" t="s">
        <v>492</v>
      </c>
      <c r="F9" s="330"/>
      <c r="G9" s="330"/>
      <c r="H9" s="330"/>
      <c r="J9" s="100"/>
      <c r="K9" s="101"/>
    </row>
    <row r="10" spans="2:11" s="6" customFormat="1" ht="15.75" customHeight="1">
      <c r="B10" s="23"/>
      <c r="C10" s="24"/>
      <c r="D10" s="19" t="s">
        <v>493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306" t="s">
        <v>494</v>
      </c>
      <c r="F11" s="309"/>
      <c r="G11" s="309"/>
      <c r="H11" s="309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97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97" t="s">
        <v>24</v>
      </c>
      <c r="J14" s="52" t="str">
        <f>'Rekapitulace stavby'!$AN$8</f>
        <v>30.09.2015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97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97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97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97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97" t="s">
        <v>29</v>
      </c>
      <c r="J22" s="17" t="s">
        <v>35</v>
      </c>
      <c r="K22" s="27"/>
    </row>
    <row r="23" spans="2:11" s="6" customFormat="1" ht="18.75" customHeight="1">
      <c r="B23" s="23"/>
      <c r="C23" s="24"/>
      <c r="D23" s="24"/>
      <c r="E23" s="17" t="s">
        <v>36</v>
      </c>
      <c r="F23" s="24"/>
      <c r="G23" s="24"/>
      <c r="H23" s="24"/>
      <c r="I23" s="97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38</v>
      </c>
      <c r="E25" s="24"/>
      <c r="F25" s="24"/>
      <c r="G25" s="24"/>
      <c r="H25" s="24"/>
      <c r="J25" s="24"/>
      <c r="K25" s="27"/>
    </row>
    <row r="26" spans="2:11" s="98" customFormat="1" ht="15.75" customHeight="1">
      <c r="B26" s="99"/>
      <c r="C26" s="100"/>
      <c r="D26" s="100"/>
      <c r="E26" s="324"/>
      <c r="F26" s="330"/>
      <c r="G26" s="330"/>
      <c r="H26" s="330"/>
      <c r="J26" s="100"/>
      <c r="K26" s="101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39</v>
      </c>
      <c r="E29" s="24"/>
      <c r="F29" s="24"/>
      <c r="G29" s="24"/>
      <c r="H29" s="24"/>
      <c r="J29" s="67">
        <f>ROUND($J$82,2)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41</v>
      </c>
      <c r="G31" s="24"/>
      <c r="H31" s="24"/>
      <c r="I31" s="104" t="s">
        <v>40</v>
      </c>
      <c r="J31" s="28" t="s">
        <v>42</v>
      </c>
      <c r="K31" s="27"/>
    </row>
    <row r="32" spans="2:11" s="6" customFormat="1" ht="15" customHeight="1">
      <c r="B32" s="23"/>
      <c r="C32" s="24"/>
      <c r="D32" s="30" t="s">
        <v>43</v>
      </c>
      <c r="E32" s="30" t="s">
        <v>44</v>
      </c>
      <c r="F32" s="105">
        <f>ROUND(SUM($BE$82:$BE$83),2)</f>
        <v>0</v>
      </c>
      <c r="G32" s="24"/>
      <c r="H32" s="24"/>
      <c r="I32" s="106">
        <v>0.21</v>
      </c>
      <c r="J32" s="105">
        <f>ROUND(ROUND((SUM($BE$82:$BE$83)),2)*$I$32,2)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45</v>
      </c>
      <c r="F33" s="105">
        <f>ROUND(SUM($BF$82:$BF$83),2)</f>
        <v>0</v>
      </c>
      <c r="G33" s="24"/>
      <c r="H33" s="24"/>
      <c r="I33" s="106">
        <v>0.15</v>
      </c>
      <c r="J33" s="105">
        <f>ROUND(ROUND((SUM($BF$82:$BF$83)),2)*$I$33,2)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105">
        <f>ROUND(SUM($BG$82:$BG$83),2)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47</v>
      </c>
      <c r="F35" s="105">
        <f>ROUND(SUM($BH$82:$BH$83),2)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48</v>
      </c>
      <c r="F36" s="105">
        <f>ROUND(SUM($BI$82:$BI$83),2)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49</v>
      </c>
      <c r="E38" s="34"/>
      <c r="F38" s="34"/>
      <c r="G38" s="107" t="s">
        <v>50</v>
      </c>
      <c r="H38" s="35" t="s">
        <v>51</v>
      </c>
      <c r="I38" s="108"/>
      <c r="J38" s="36">
        <f>SUM($J$29:$J$36)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118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29" t="str">
        <f>$E$7</f>
        <v>Opavan - Velké Albrechtice 222 - TZH komunikace</v>
      </c>
      <c r="F47" s="309"/>
      <c r="G47" s="309"/>
      <c r="H47" s="309"/>
      <c r="J47" s="24"/>
      <c r="K47" s="27"/>
    </row>
    <row r="48" spans="2:11" s="2" customFormat="1" ht="15.75" customHeight="1">
      <c r="B48" s="10"/>
      <c r="C48" s="19" t="s">
        <v>116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29" t="s">
        <v>492</v>
      </c>
      <c r="F49" s="309"/>
      <c r="G49" s="309"/>
      <c r="H49" s="309"/>
      <c r="J49" s="24"/>
      <c r="K49" s="27"/>
    </row>
    <row r="50" spans="2:11" s="6" customFormat="1" ht="15" customHeight="1">
      <c r="B50" s="23"/>
      <c r="C50" s="19" t="s">
        <v>493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06" t="str">
        <f>$E$11</f>
        <v>Kan - Kanalizace</v>
      </c>
      <c r="F51" s="309"/>
      <c r="G51" s="309"/>
      <c r="H51" s="309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Velké Albrechtice</v>
      </c>
      <c r="G53" s="24"/>
      <c r="H53" s="24"/>
      <c r="I53" s="97" t="s">
        <v>24</v>
      </c>
      <c r="J53" s="52" t="str">
        <f>IF($J$14="","",$J$14)</f>
        <v>30.09.2015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Česká republika - Správa státních hmotných rezerv</v>
      </c>
      <c r="G55" s="24"/>
      <c r="H55" s="24"/>
      <c r="I55" s="97" t="s">
        <v>34</v>
      </c>
      <c r="J55" s="17" t="str">
        <f>$E$23</f>
        <v>CIVIL PROJECTS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119</v>
      </c>
      <c r="D58" s="32"/>
      <c r="E58" s="32"/>
      <c r="F58" s="32"/>
      <c r="G58" s="32"/>
      <c r="H58" s="32"/>
      <c r="I58" s="115"/>
      <c r="J58" s="116" t="s">
        <v>120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121</v>
      </c>
      <c r="D60" s="24"/>
      <c r="E60" s="24"/>
      <c r="F60" s="24"/>
      <c r="G60" s="24"/>
      <c r="H60" s="24"/>
      <c r="J60" s="67">
        <f>$J$82</f>
        <v>0</v>
      </c>
      <c r="K60" s="27"/>
      <c r="AU60" s="6" t="s">
        <v>122</v>
      </c>
    </row>
    <row r="61" spans="2:11" s="6" customFormat="1" ht="22.5" customHeight="1">
      <c r="B61" s="23"/>
      <c r="C61" s="24"/>
      <c r="D61" s="24"/>
      <c r="E61" s="24"/>
      <c r="F61" s="24"/>
      <c r="G61" s="24"/>
      <c r="H61" s="24"/>
      <c r="J61" s="24"/>
      <c r="K61" s="27"/>
    </row>
    <row r="62" spans="2:11" s="6" customFormat="1" ht="7.5" customHeight="1">
      <c r="B62" s="38"/>
      <c r="C62" s="39"/>
      <c r="D62" s="39"/>
      <c r="E62" s="39"/>
      <c r="F62" s="39"/>
      <c r="G62" s="39"/>
      <c r="H62" s="39"/>
      <c r="I62" s="110"/>
      <c r="J62" s="39"/>
      <c r="K62" s="40"/>
    </row>
    <row r="66" spans="2:12" s="6" customFormat="1" ht="7.5" customHeight="1">
      <c r="B66" s="41"/>
      <c r="C66" s="42"/>
      <c r="D66" s="42"/>
      <c r="E66" s="42"/>
      <c r="F66" s="42"/>
      <c r="G66" s="42"/>
      <c r="H66" s="42"/>
      <c r="I66" s="112"/>
      <c r="J66" s="42"/>
      <c r="K66" s="42"/>
      <c r="L66" s="43"/>
    </row>
    <row r="67" spans="2:12" s="6" customFormat="1" ht="37.5" customHeight="1">
      <c r="B67" s="23"/>
      <c r="C67" s="12" t="s">
        <v>135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7.5" customHeight="1">
      <c r="B68" s="23"/>
      <c r="C68" s="24"/>
      <c r="D68" s="24"/>
      <c r="E68" s="24"/>
      <c r="F68" s="24"/>
      <c r="G68" s="24"/>
      <c r="H68" s="24"/>
      <c r="J68" s="24"/>
      <c r="K68" s="24"/>
      <c r="L68" s="43"/>
    </row>
    <row r="69" spans="2:12" s="6" customFormat="1" ht="15" customHeight="1">
      <c r="B69" s="23"/>
      <c r="C69" s="19" t="s">
        <v>16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6.5" customHeight="1">
      <c r="B70" s="23"/>
      <c r="C70" s="24"/>
      <c r="D70" s="24"/>
      <c r="E70" s="329" t="str">
        <f>$E$7</f>
        <v>Opavan - Velké Albrechtice 222 - TZH komunikace</v>
      </c>
      <c r="F70" s="309"/>
      <c r="G70" s="309"/>
      <c r="H70" s="309"/>
      <c r="J70" s="24"/>
      <c r="K70" s="24"/>
      <c r="L70" s="43"/>
    </row>
    <row r="71" spans="2:12" s="2" customFormat="1" ht="15.75" customHeight="1">
      <c r="B71" s="10"/>
      <c r="C71" s="19" t="s">
        <v>116</v>
      </c>
      <c r="D71" s="11"/>
      <c r="E71" s="11"/>
      <c r="F71" s="11"/>
      <c r="G71" s="11"/>
      <c r="H71" s="11"/>
      <c r="J71" s="11"/>
      <c r="K71" s="11"/>
      <c r="L71" s="190"/>
    </row>
    <row r="72" spans="2:12" s="6" customFormat="1" ht="16.5" customHeight="1">
      <c r="B72" s="23"/>
      <c r="C72" s="24"/>
      <c r="D72" s="24"/>
      <c r="E72" s="329" t="s">
        <v>492</v>
      </c>
      <c r="F72" s="309"/>
      <c r="G72" s="309"/>
      <c r="H72" s="309"/>
      <c r="J72" s="24"/>
      <c r="K72" s="24"/>
      <c r="L72" s="43"/>
    </row>
    <row r="73" spans="2:12" s="6" customFormat="1" ht="15" customHeight="1">
      <c r="B73" s="23"/>
      <c r="C73" s="19" t="s">
        <v>493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9.5" customHeight="1">
      <c r="B74" s="23"/>
      <c r="C74" s="24"/>
      <c r="D74" s="24"/>
      <c r="E74" s="306" t="str">
        <f>$E$11</f>
        <v>Kan - Kanalizace</v>
      </c>
      <c r="F74" s="309"/>
      <c r="G74" s="309"/>
      <c r="H74" s="309"/>
      <c r="J74" s="24"/>
      <c r="K74" s="24"/>
      <c r="L74" s="43"/>
    </row>
    <row r="75" spans="2:12" s="6" customFormat="1" ht="7.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12" s="6" customFormat="1" ht="18.75" customHeight="1">
      <c r="B76" s="23"/>
      <c r="C76" s="19" t="s">
        <v>22</v>
      </c>
      <c r="D76" s="24"/>
      <c r="E76" s="24"/>
      <c r="F76" s="17" t="str">
        <f>$F$14</f>
        <v>Velké Albrechtice</v>
      </c>
      <c r="G76" s="24"/>
      <c r="H76" s="24"/>
      <c r="I76" s="97" t="s">
        <v>24</v>
      </c>
      <c r="J76" s="52" t="str">
        <f>IF($J$14="","",$J$14)</f>
        <v>30.09.2015</v>
      </c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5.75" customHeight="1">
      <c r="B78" s="23"/>
      <c r="C78" s="19" t="s">
        <v>28</v>
      </c>
      <c r="D78" s="24"/>
      <c r="E78" s="24"/>
      <c r="F78" s="17" t="str">
        <f>$E$17</f>
        <v>Česká republika - Správa státních hmotných rezerv</v>
      </c>
      <c r="G78" s="24"/>
      <c r="H78" s="24"/>
      <c r="I78" s="97" t="s">
        <v>34</v>
      </c>
      <c r="J78" s="17" t="str">
        <f>$E$23</f>
        <v>CIVIL PROJECTS s.r.o.</v>
      </c>
      <c r="K78" s="24"/>
      <c r="L78" s="43"/>
    </row>
    <row r="79" spans="2:12" s="6" customFormat="1" ht="15" customHeight="1">
      <c r="B79" s="23"/>
      <c r="C79" s="19" t="s">
        <v>32</v>
      </c>
      <c r="D79" s="24"/>
      <c r="E79" s="24"/>
      <c r="F79" s="17">
        <f>IF($E$20="","",$E$20)</f>
      </c>
      <c r="G79" s="24"/>
      <c r="H79" s="24"/>
      <c r="J79" s="24"/>
      <c r="K79" s="24"/>
      <c r="L79" s="43"/>
    </row>
    <row r="80" spans="2:12" s="6" customFormat="1" ht="11.2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20" s="123" customFormat="1" ht="30" customHeight="1">
      <c r="B81" s="124"/>
      <c r="C81" s="125" t="s">
        <v>136</v>
      </c>
      <c r="D81" s="126" t="s">
        <v>58</v>
      </c>
      <c r="E81" s="126" t="s">
        <v>54</v>
      </c>
      <c r="F81" s="126" t="s">
        <v>137</v>
      </c>
      <c r="G81" s="126" t="s">
        <v>138</v>
      </c>
      <c r="H81" s="126" t="s">
        <v>139</v>
      </c>
      <c r="I81" s="127" t="s">
        <v>140</v>
      </c>
      <c r="J81" s="126" t="s">
        <v>141</v>
      </c>
      <c r="K81" s="128" t="s">
        <v>142</v>
      </c>
      <c r="L81" s="129"/>
      <c r="M81" s="59" t="s">
        <v>143</v>
      </c>
      <c r="N81" s="60" t="s">
        <v>43</v>
      </c>
      <c r="O81" s="60" t="s">
        <v>144</v>
      </c>
      <c r="P81" s="60" t="s">
        <v>145</v>
      </c>
      <c r="Q81" s="60" t="s">
        <v>146</v>
      </c>
      <c r="R81" s="60" t="s">
        <v>147</v>
      </c>
      <c r="S81" s="60" t="s">
        <v>148</v>
      </c>
      <c r="T81" s="61" t="s">
        <v>149</v>
      </c>
    </row>
    <row r="82" spans="2:63" s="6" customFormat="1" ht="30" customHeight="1">
      <c r="B82" s="23"/>
      <c r="C82" s="66" t="s">
        <v>121</v>
      </c>
      <c r="D82" s="24"/>
      <c r="E82" s="24"/>
      <c r="F82" s="24"/>
      <c r="G82" s="24"/>
      <c r="H82" s="24"/>
      <c r="J82" s="130">
        <f>$BK$82</f>
        <v>0</v>
      </c>
      <c r="K82" s="24"/>
      <c r="L82" s="43"/>
      <c r="M82" s="63"/>
      <c r="N82" s="64"/>
      <c r="O82" s="64"/>
      <c r="P82" s="131">
        <f>$P$83</f>
        <v>0</v>
      </c>
      <c r="Q82" s="64"/>
      <c r="R82" s="131">
        <f>$R$83</f>
        <v>0</v>
      </c>
      <c r="S82" s="64"/>
      <c r="T82" s="132">
        <f>$T$83</f>
        <v>0</v>
      </c>
      <c r="AT82" s="6" t="s">
        <v>72</v>
      </c>
      <c r="AU82" s="6" t="s">
        <v>122</v>
      </c>
      <c r="BK82" s="133">
        <f>$BK$83</f>
        <v>0</v>
      </c>
    </row>
    <row r="83" spans="2:65" s="6" customFormat="1" ht="15.75" customHeight="1">
      <c r="B83" s="23"/>
      <c r="C83" s="145" t="s">
        <v>21</v>
      </c>
      <c r="D83" s="145" t="s">
        <v>152</v>
      </c>
      <c r="E83" s="146" t="s">
        <v>495</v>
      </c>
      <c r="F83" s="147" t="s">
        <v>496</v>
      </c>
      <c r="G83" s="148" t="s">
        <v>497</v>
      </c>
      <c r="H83" s="149">
        <v>1</v>
      </c>
      <c r="I83" s="150"/>
      <c r="J83" s="151">
        <f>ROUND($I$83*$H$83,2)</f>
        <v>0</v>
      </c>
      <c r="K83" s="147"/>
      <c r="L83" s="43"/>
      <c r="M83" s="152"/>
      <c r="N83" s="191" t="s">
        <v>44</v>
      </c>
      <c r="O83" s="192"/>
      <c r="P83" s="193">
        <f>$O$83*$H$83</f>
        <v>0</v>
      </c>
      <c r="Q83" s="193">
        <v>0</v>
      </c>
      <c r="R83" s="193">
        <f>$Q$83*$H$83</f>
        <v>0</v>
      </c>
      <c r="S83" s="193">
        <v>0</v>
      </c>
      <c r="T83" s="194">
        <f>$S$83*$H$83</f>
        <v>0</v>
      </c>
      <c r="AR83" s="98" t="s">
        <v>155</v>
      </c>
      <c r="AT83" s="98" t="s">
        <v>152</v>
      </c>
      <c r="AU83" s="98" t="s">
        <v>73</v>
      </c>
      <c r="AY83" s="6" t="s">
        <v>151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98" t="s">
        <v>21</v>
      </c>
      <c r="BK83" s="156">
        <f>ROUND($I$83*$H$83,2)</f>
        <v>0</v>
      </c>
      <c r="BL83" s="98" t="s">
        <v>155</v>
      </c>
      <c r="BM83" s="98" t="s">
        <v>498</v>
      </c>
    </row>
    <row r="84" spans="2:12" s="6" customFormat="1" ht="7.5" customHeight="1">
      <c r="B84" s="38"/>
      <c r="C84" s="39"/>
      <c r="D84" s="39"/>
      <c r="E84" s="39"/>
      <c r="F84" s="39"/>
      <c r="G84" s="39"/>
      <c r="H84" s="39"/>
      <c r="I84" s="110"/>
      <c r="J84" s="39"/>
      <c r="K84" s="39"/>
      <c r="L84" s="43"/>
    </row>
    <row r="294" s="2" customFormat="1" ht="14.25" customHeight="1"/>
  </sheetData>
  <sheetProtection password="CC35" sheet="1" objects="1" scenarios="1" formatColumns="0" formatRows="0" sort="0" autoFilter="0"/>
  <autoFilter ref="C81:K81"/>
  <mergeCells count="12">
    <mergeCell ref="E47:H47"/>
    <mergeCell ref="E49:H49"/>
    <mergeCell ref="E51:H51"/>
    <mergeCell ref="E70:H70"/>
    <mergeCell ref="E72:H72"/>
    <mergeCell ref="E74:H74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8" width="10.5" style="1" customWidth="1"/>
    <col min="19" max="19" width="8.16015625" style="2" customWidth="1"/>
    <col min="20" max="20" width="29.66015625" style="2" customWidth="1"/>
    <col min="21" max="21" width="16.33203125" style="2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7"/>
      <c r="C1" s="207"/>
      <c r="D1" s="206" t="s">
        <v>1</v>
      </c>
      <c r="E1" s="207"/>
      <c r="F1" s="208" t="s">
        <v>536</v>
      </c>
      <c r="G1" s="328" t="s">
        <v>537</v>
      </c>
      <c r="H1" s="328"/>
      <c r="I1" s="207"/>
      <c r="J1" s="208" t="s">
        <v>538</v>
      </c>
      <c r="K1" s="206" t="s">
        <v>95</v>
      </c>
      <c r="L1" s="208" t="s">
        <v>539</v>
      </c>
      <c r="M1" s="208"/>
      <c r="N1" s="208"/>
      <c r="O1" s="208"/>
      <c r="P1" s="208"/>
      <c r="Q1" s="208"/>
      <c r="R1" s="208"/>
      <c r="S1" s="208"/>
      <c r="T1" s="208"/>
      <c r="U1" s="204"/>
      <c r="V1" s="20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8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9" t="str">
        <f>'Rekapitulace stavby'!$K$6</f>
        <v>Opavan - Velké Albrechtice 222 - TZH komunikace</v>
      </c>
      <c r="F7" s="321"/>
      <c r="G7" s="321"/>
      <c r="H7" s="321"/>
      <c r="J7" s="11"/>
      <c r="K7" s="13"/>
    </row>
    <row r="8" spans="2:11" s="2" customFormat="1" ht="15.75" customHeight="1">
      <c r="B8" s="10"/>
      <c r="C8" s="11"/>
      <c r="D8" s="19" t="s">
        <v>116</v>
      </c>
      <c r="E8" s="11"/>
      <c r="F8" s="11"/>
      <c r="G8" s="11"/>
      <c r="H8" s="11"/>
      <c r="J8" s="11"/>
      <c r="K8" s="13"/>
    </row>
    <row r="9" spans="2:11" s="98" customFormat="1" ht="16.5" customHeight="1">
      <c r="B9" s="99"/>
      <c r="C9" s="100"/>
      <c r="D9" s="100"/>
      <c r="E9" s="329" t="s">
        <v>492</v>
      </c>
      <c r="F9" s="330"/>
      <c r="G9" s="330"/>
      <c r="H9" s="330"/>
      <c r="J9" s="100"/>
      <c r="K9" s="101"/>
    </row>
    <row r="10" spans="2:11" s="6" customFormat="1" ht="15.75" customHeight="1">
      <c r="B10" s="23"/>
      <c r="C10" s="24"/>
      <c r="D10" s="19" t="s">
        <v>493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306" t="s">
        <v>499</v>
      </c>
      <c r="F11" s="309"/>
      <c r="G11" s="309"/>
      <c r="H11" s="309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19</v>
      </c>
      <c r="E13" s="24"/>
      <c r="F13" s="17"/>
      <c r="G13" s="24"/>
      <c r="H13" s="24"/>
      <c r="I13" s="97" t="s">
        <v>20</v>
      </c>
      <c r="J13" s="17"/>
      <c r="K13" s="27"/>
    </row>
    <row r="14" spans="2:11" s="6" customFormat="1" ht="15" customHeight="1">
      <c r="B14" s="23"/>
      <c r="C14" s="24"/>
      <c r="D14" s="19" t="s">
        <v>22</v>
      </c>
      <c r="E14" s="24"/>
      <c r="F14" s="17" t="s">
        <v>23</v>
      </c>
      <c r="G14" s="24"/>
      <c r="H14" s="24"/>
      <c r="I14" s="97" t="s">
        <v>24</v>
      </c>
      <c r="J14" s="52" t="str">
        <f>'Rekapitulace stavby'!$AN$8</f>
        <v>30.09.2015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28</v>
      </c>
      <c r="E16" s="24"/>
      <c r="F16" s="24"/>
      <c r="G16" s="24"/>
      <c r="H16" s="24"/>
      <c r="I16" s="97" t="s">
        <v>29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30</v>
      </c>
      <c r="F17" s="24"/>
      <c r="G17" s="24"/>
      <c r="H17" s="24"/>
      <c r="I17" s="97" t="s">
        <v>31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32</v>
      </c>
      <c r="E19" s="24"/>
      <c r="F19" s="24"/>
      <c r="G19" s="24"/>
      <c r="H19" s="24"/>
      <c r="I19" s="97" t="s">
        <v>29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97" t="s">
        <v>31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34</v>
      </c>
      <c r="E22" s="24"/>
      <c r="F22" s="24"/>
      <c r="G22" s="24"/>
      <c r="H22" s="24"/>
      <c r="I22" s="97" t="s">
        <v>29</v>
      </c>
      <c r="J22" s="17" t="s">
        <v>35</v>
      </c>
      <c r="K22" s="27"/>
    </row>
    <row r="23" spans="2:11" s="6" customFormat="1" ht="18.75" customHeight="1">
      <c r="B23" s="23"/>
      <c r="C23" s="24"/>
      <c r="D23" s="24"/>
      <c r="E23" s="17" t="s">
        <v>36</v>
      </c>
      <c r="F23" s="24"/>
      <c r="G23" s="24"/>
      <c r="H23" s="24"/>
      <c r="I23" s="97" t="s">
        <v>31</v>
      </c>
      <c r="J23" s="17"/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38</v>
      </c>
      <c r="E25" s="24"/>
      <c r="F25" s="24"/>
      <c r="G25" s="24"/>
      <c r="H25" s="24"/>
      <c r="J25" s="24"/>
      <c r="K25" s="27"/>
    </row>
    <row r="26" spans="2:11" s="98" customFormat="1" ht="15.75" customHeight="1">
      <c r="B26" s="99"/>
      <c r="C26" s="100"/>
      <c r="D26" s="100"/>
      <c r="E26" s="324"/>
      <c r="F26" s="330"/>
      <c r="G26" s="330"/>
      <c r="H26" s="330"/>
      <c r="J26" s="100"/>
      <c r="K26" s="101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26.25" customHeight="1">
      <c r="B29" s="23"/>
      <c r="C29" s="24"/>
      <c r="D29" s="103" t="s">
        <v>39</v>
      </c>
      <c r="E29" s="24"/>
      <c r="F29" s="24"/>
      <c r="G29" s="24"/>
      <c r="H29" s="24"/>
      <c r="J29" s="67">
        <f>ROUND($J$84,2)</f>
        <v>0</v>
      </c>
      <c r="K29" s="27"/>
    </row>
    <row r="30" spans="2:11" s="6" customFormat="1" ht="7.5" customHeight="1">
      <c r="B30" s="23"/>
      <c r="C30" s="24"/>
      <c r="D30" s="64"/>
      <c r="E30" s="64"/>
      <c r="F30" s="64"/>
      <c r="G30" s="64"/>
      <c r="H30" s="64"/>
      <c r="I30" s="53"/>
      <c r="J30" s="64"/>
      <c r="K30" s="102"/>
    </row>
    <row r="31" spans="2:11" s="6" customFormat="1" ht="15" customHeight="1">
      <c r="B31" s="23"/>
      <c r="C31" s="24"/>
      <c r="D31" s="24"/>
      <c r="E31" s="24"/>
      <c r="F31" s="28" t="s">
        <v>41</v>
      </c>
      <c r="G31" s="24"/>
      <c r="H31" s="24"/>
      <c r="I31" s="104" t="s">
        <v>40</v>
      </c>
      <c r="J31" s="28" t="s">
        <v>42</v>
      </c>
      <c r="K31" s="27"/>
    </row>
    <row r="32" spans="2:11" s="6" customFormat="1" ht="15" customHeight="1">
      <c r="B32" s="23"/>
      <c r="C32" s="24"/>
      <c r="D32" s="30" t="s">
        <v>43</v>
      </c>
      <c r="E32" s="30" t="s">
        <v>44</v>
      </c>
      <c r="F32" s="105">
        <f>ROUND(SUM($BE$84:$BE$87),2)</f>
        <v>0</v>
      </c>
      <c r="G32" s="24"/>
      <c r="H32" s="24"/>
      <c r="I32" s="106">
        <v>0.21</v>
      </c>
      <c r="J32" s="105">
        <f>ROUND(ROUND((SUM($BE$84:$BE$87)),2)*$I$32,2)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45</v>
      </c>
      <c r="F33" s="105">
        <f>ROUND(SUM($BF$84:$BF$87),2)</f>
        <v>0</v>
      </c>
      <c r="G33" s="24"/>
      <c r="H33" s="24"/>
      <c r="I33" s="106">
        <v>0.15</v>
      </c>
      <c r="J33" s="105">
        <f>ROUND(ROUND((SUM($BF$84:$BF$87)),2)*$I$33,2)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105">
        <f>ROUND(SUM($BG$84:$BG$87),2)</f>
        <v>0</v>
      </c>
      <c r="G34" s="24"/>
      <c r="H34" s="24"/>
      <c r="I34" s="106">
        <v>0.21</v>
      </c>
      <c r="J34" s="105">
        <v>0</v>
      </c>
      <c r="K34" s="27"/>
    </row>
    <row r="35" spans="2:11" s="6" customFormat="1" ht="15" customHeight="1" hidden="1">
      <c r="B35" s="23"/>
      <c r="C35" s="24"/>
      <c r="D35" s="24"/>
      <c r="E35" s="30" t="s">
        <v>47</v>
      </c>
      <c r="F35" s="105">
        <f>ROUND(SUM($BH$84:$BH$87),2)</f>
        <v>0</v>
      </c>
      <c r="G35" s="24"/>
      <c r="H35" s="24"/>
      <c r="I35" s="106">
        <v>0.15</v>
      </c>
      <c r="J35" s="105">
        <v>0</v>
      </c>
      <c r="K35" s="27"/>
    </row>
    <row r="36" spans="2:11" s="6" customFormat="1" ht="15" customHeight="1" hidden="1">
      <c r="B36" s="23"/>
      <c r="C36" s="24"/>
      <c r="D36" s="24"/>
      <c r="E36" s="30" t="s">
        <v>48</v>
      </c>
      <c r="F36" s="105">
        <f>ROUND(SUM($BI$84:$BI$87),2)</f>
        <v>0</v>
      </c>
      <c r="G36" s="24"/>
      <c r="H36" s="24"/>
      <c r="I36" s="106">
        <v>0</v>
      </c>
      <c r="J36" s="105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49</v>
      </c>
      <c r="E38" s="34"/>
      <c r="F38" s="34"/>
      <c r="G38" s="107" t="s">
        <v>50</v>
      </c>
      <c r="H38" s="35" t="s">
        <v>51</v>
      </c>
      <c r="I38" s="108"/>
      <c r="J38" s="36">
        <f>SUM($J$29:$J$36)</f>
        <v>0</v>
      </c>
      <c r="K38" s="109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10"/>
      <c r="J39" s="39"/>
      <c r="K39" s="40"/>
    </row>
    <row r="43" spans="2:11" s="6" customFormat="1" ht="7.5" customHeight="1">
      <c r="B43" s="111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2:11" s="6" customFormat="1" ht="37.5" customHeight="1">
      <c r="B44" s="23"/>
      <c r="C44" s="12" t="s">
        <v>118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329" t="str">
        <f>$E$7</f>
        <v>Opavan - Velké Albrechtice 222 - TZH komunikace</v>
      </c>
      <c r="F47" s="309"/>
      <c r="G47" s="309"/>
      <c r="H47" s="309"/>
      <c r="J47" s="24"/>
      <c r="K47" s="27"/>
    </row>
    <row r="48" spans="2:11" s="2" customFormat="1" ht="15.75" customHeight="1">
      <c r="B48" s="10"/>
      <c r="C48" s="19" t="s">
        <v>116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329" t="s">
        <v>492</v>
      </c>
      <c r="F49" s="309"/>
      <c r="G49" s="309"/>
      <c r="H49" s="309"/>
      <c r="J49" s="24"/>
      <c r="K49" s="27"/>
    </row>
    <row r="50" spans="2:11" s="6" customFormat="1" ht="15" customHeight="1">
      <c r="B50" s="23"/>
      <c r="C50" s="19" t="s">
        <v>493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306" t="str">
        <f>$E$11</f>
        <v>Vod - Vodovod</v>
      </c>
      <c r="F51" s="309"/>
      <c r="G51" s="309"/>
      <c r="H51" s="309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22</v>
      </c>
      <c r="D53" s="24"/>
      <c r="E53" s="24"/>
      <c r="F53" s="17" t="str">
        <f>$F$14</f>
        <v>Velké Albrechtice</v>
      </c>
      <c r="G53" s="24"/>
      <c r="H53" s="24"/>
      <c r="I53" s="97" t="s">
        <v>24</v>
      </c>
      <c r="J53" s="52" t="str">
        <f>IF($J$14="","",$J$14)</f>
        <v>30.09.2015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28</v>
      </c>
      <c r="D55" s="24"/>
      <c r="E55" s="24"/>
      <c r="F55" s="17" t="str">
        <f>$E$17</f>
        <v>Česká republika - Správa státních hmotných rezerv</v>
      </c>
      <c r="G55" s="24"/>
      <c r="H55" s="24"/>
      <c r="I55" s="97" t="s">
        <v>34</v>
      </c>
      <c r="J55" s="17" t="str">
        <f>$E$23</f>
        <v>CIVIL PROJECTS s.r.o.</v>
      </c>
      <c r="K55" s="27"/>
    </row>
    <row r="56" spans="2:11" s="6" customFormat="1" ht="15" customHeight="1">
      <c r="B56" s="23"/>
      <c r="C56" s="19" t="s">
        <v>32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14" t="s">
        <v>119</v>
      </c>
      <c r="D58" s="32"/>
      <c r="E58" s="32"/>
      <c r="F58" s="32"/>
      <c r="G58" s="32"/>
      <c r="H58" s="32"/>
      <c r="I58" s="115"/>
      <c r="J58" s="116" t="s">
        <v>120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6" t="s">
        <v>121</v>
      </c>
      <c r="D60" s="24"/>
      <c r="E60" s="24"/>
      <c r="F60" s="24"/>
      <c r="G60" s="24"/>
      <c r="H60" s="24"/>
      <c r="J60" s="67">
        <f>$J$84</f>
        <v>0</v>
      </c>
      <c r="K60" s="27"/>
      <c r="AU60" s="6" t="s">
        <v>122</v>
      </c>
    </row>
    <row r="61" spans="2:11" s="73" customFormat="1" ht="25.5" customHeight="1">
      <c r="B61" s="117"/>
      <c r="C61" s="118"/>
      <c r="D61" s="119" t="s">
        <v>500</v>
      </c>
      <c r="E61" s="119"/>
      <c r="F61" s="119"/>
      <c r="G61" s="119"/>
      <c r="H61" s="119"/>
      <c r="I61" s="120"/>
      <c r="J61" s="121">
        <f>$J$85</f>
        <v>0</v>
      </c>
      <c r="K61" s="122"/>
    </row>
    <row r="62" spans="2:11" s="83" customFormat="1" ht="21" customHeight="1">
      <c r="B62" s="195"/>
      <c r="C62" s="85"/>
      <c r="D62" s="196" t="s">
        <v>501</v>
      </c>
      <c r="E62" s="196"/>
      <c r="F62" s="196"/>
      <c r="G62" s="196"/>
      <c r="H62" s="196"/>
      <c r="I62" s="197"/>
      <c r="J62" s="198">
        <f>$J$86</f>
        <v>0</v>
      </c>
      <c r="K62" s="199"/>
    </row>
    <row r="63" spans="2:11" s="6" customFormat="1" ht="22.5" customHeight="1">
      <c r="B63" s="23"/>
      <c r="C63" s="24"/>
      <c r="D63" s="24"/>
      <c r="E63" s="24"/>
      <c r="F63" s="24"/>
      <c r="G63" s="24"/>
      <c r="H63" s="24"/>
      <c r="J63" s="24"/>
      <c r="K63" s="27"/>
    </row>
    <row r="64" spans="2:11" s="6" customFormat="1" ht="7.5" customHeight="1">
      <c r="B64" s="38"/>
      <c r="C64" s="39"/>
      <c r="D64" s="39"/>
      <c r="E64" s="39"/>
      <c r="F64" s="39"/>
      <c r="G64" s="39"/>
      <c r="H64" s="39"/>
      <c r="I64" s="110"/>
      <c r="J64" s="39"/>
      <c r="K64" s="40"/>
    </row>
    <row r="68" spans="2:12" s="6" customFormat="1" ht="7.5" customHeight="1">
      <c r="B68" s="41"/>
      <c r="C68" s="42"/>
      <c r="D68" s="42"/>
      <c r="E68" s="42"/>
      <c r="F68" s="42"/>
      <c r="G68" s="42"/>
      <c r="H68" s="42"/>
      <c r="I68" s="112"/>
      <c r="J68" s="42"/>
      <c r="K68" s="42"/>
      <c r="L68" s="43"/>
    </row>
    <row r="69" spans="2:12" s="6" customFormat="1" ht="37.5" customHeight="1">
      <c r="B69" s="23"/>
      <c r="C69" s="12" t="s">
        <v>135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5" customHeight="1">
      <c r="B71" s="23"/>
      <c r="C71" s="19" t="s">
        <v>16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16.5" customHeight="1">
      <c r="B72" s="23"/>
      <c r="C72" s="24"/>
      <c r="D72" s="24"/>
      <c r="E72" s="329" t="str">
        <f>$E$7</f>
        <v>Opavan - Velké Albrechtice 222 - TZH komunikace</v>
      </c>
      <c r="F72" s="309"/>
      <c r="G72" s="309"/>
      <c r="H72" s="309"/>
      <c r="J72" s="24"/>
      <c r="K72" s="24"/>
      <c r="L72" s="43"/>
    </row>
    <row r="73" spans="2:12" s="2" customFormat="1" ht="15.75" customHeight="1">
      <c r="B73" s="10"/>
      <c r="C73" s="19" t="s">
        <v>116</v>
      </c>
      <c r="D73" s="11"/>
      <c r="E73" s="11"/>
      <c r="F73" s="11"/>
      <c r="G73" s="11"/>
      <c r="H73" s="11"/>
      <c r="J73" s="11"/>
      <c r="K73" s="11"/>
      <c r="L73" s="190"/>
    </row>
    <row r="74" spans="2:12" s="6" customFormat="1" ht="16.5" customHeight="1">
      <c r="B74" s="23"/>
      <c r="C74" s="24"/>
      <c r="D74" s="24"/>
      <c r="E74" s="329" t="s">
        <v>492</v>
      </c>
      <c r="F74" s="309"/>
      <c r="G74" s="309"/>
      <c r="H74" s="309"/>
      <c r="J74" s="24"/>
      <c r="K74" s="24"/>
      <c r="L74" s="43"/>
    </row>
    <row r="75" spans="2:12" s="6" customFormat="1" ht="15" customHeight="1">
      <c r="B75" s="23"/>
      <c r="C75" s="19" t="s">
        <v>493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306" t="str">
        <f>$E$11</f>
        <v>Vod - Vodovod</v>
      </c>
      <c r="F76" s="309"/>
      <c r="G76" s="309"/>
      <c r="H76" s="309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22</v>
      </c>
      <c r="D78" s="24"/>
      <c r="E78" s="24"/>
      <c r="F78" s="17" t="str">
        <f>$F$14</f>
        <v>Velké Albrechtice</v>
      </c>
      <c r="G78" s="24"/>
      <c r="H78" s="24"/>
      <c r="I78" s="97" t="s">
        <v>24</v>
      </c>
      <c r="J78" s="52" t="str">
        <f>IF($J$14="","",$J$14)</f>
        <v>30.09.2015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28</v>
      </c>
      <c r="D80" s="24"/>
      <c r="E80" s="24"/>
      <c r="F80" s="17" t="str">
        <f>$E$17</f>
        <v>Česká republika - Správa státních hmotných rezerv</v>
      </c>
      <c r="G80" s="24"/>
      <c r="H80" s="24"/>
      <c r="I80" s="97" t="s">
        <v>34</v>
      </c>
      <c r="J80" s="17" t="str">
        <f>$E$23</f>
        <v>CIVIL PROJECTS s.r.o.</v>
      </c>
      <c r="K80" s="24"/>
      <c r="L80" s="43"/>
    </row>
    <row r="81" spans="2:12" s="6" customFormat="1" ht="15" customHeight="1">
      <c r="B81" s="23"/>
      <c r="C81" s="19" t="s">
        <v>32</v>
      </c>
      <c r="D81" s="24"/>
      <c r="E81" s="24"/>
      <c r="F81" s="17">
        <f>IF($E$20="","",$E$20)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3" customFormat="1" ht="30" customHeight="1">
      <c r="B83" s="124"/>
      <c r="C83" s="125" t="s">
        <v>136</v>
      </c>
      <c r="D83" s="126" t="s">
        <v>58</v>
      </c>
      <c r="E83" s="126" t="s">
        <v>54</v>
      </c>
      <c r="F83" s="126" t="s">
        <v>137</v>
      </c>
      <c r="G83" s="126" t="s">
        <v>138</v>
      </c>
      <c r="H83" s="126" t="s">
        <v>139</v>
      </c>
      <c r="I83" s="127" t="s">
        <v>140</v>
      </c>
      <c r="J83" s="126" t="s">
        <v>141</v>
      </c>
      <c r="K83" s="128" t="s">
        <v>142</v>
      </c>
      <c r="L83" s="129"/>
      <c r="M83" s="59" t="s">
        <v>143</v>
      </c>
      <c r="N83" s="60" t="s">
        <v>43</v>
      </c>
      <c r="O83" s="60" t="s">
        <v>144</v>
      </c>
      <c r="P83" s="60" t="s">
        <v>145</v>
      </c>
      <c r="Q83" s="60" t="s">
        <v>146</v>
      </c>
      <c r="R83" s="60" t="s">
        <v>147</v>
      </c>
      <c r="S83" s="60" t="s">
        <v>148</v>
      </c>
      <c r="T83" s="61" t="s">
        <v>149</v>
      </c>
    </row>
    <row r="84" spans="2:63" s="6" customFormat="1" ht="30" customHeight="1">
      <c r="B84" s="23"/>
      <c r="C84" s="66" t="s">
        <v>121</v>
      </c>
      <c r="D84" s="24"/>
      <c r="E84" s="24"/>
      <c r="F84" s="24"/>
      <c r="G84" s="24"/>
      <c r="H84" s="24"/>
      <c r="J84" s="130">
        <f>$BK$84</f>
        <v>0</v>
      </c>
      <c r="K84" s="24"/>
      <c r="L84" s="43"/>
      <c r="M84" s="63"/>
      <c r="N84" s="64"/>
      <c r="O84" s="64"/>
      <c r="P84" s="131">
        <f>$P$85</f>
        <v>0</v>
      </c>
      <c r="Q84" s="64"/>
      <c r="R84" s="131">
        <f>$R$85</f>
        <v>0</v>
      </c>
      <c r="S84" s="64"/>
      <c r="T84" s="132">
        <f>$T$85</f>
        <v>0</v>
      </c>
      <c r="AT84" s="6" t="s">
        <v>72</v>
      </c>
      <c r="AU84" s="6" t="s">
        <v>122</v>
      </c>
      <c r="BK84" s="133">
        <f>$BK$85</f>
        <v>0</v>
      </c>
    </row>
    <row r="85" spans="2:63" s="134" customFormat="1" ht="37.5" customHeight="1">
      <c r="B85" s="135"/>
      <c r="C85" s="136"/>
      <c r="D85" s="136" t="s">
        <v>72</v>
      </c>
      <c r="E85" s="137" t="s">
        <v>502</v>
      </c>
      <c r="F85" s="137" t="s">
        <v>503</v>
      </c>
      <c r="G85" s="136"/>
      <c r="H85" s="136"/>
      <c r="J85" s="138">
        <f>$BK$85</f>
        <v>0</v>
      </c>
      <c r="K85" s="136"/>
      <c r="L85" s="139"/>
      <c r="M85" s="140"/>
      <c r="N85" s="136"/>
      <c r="O85" s="136"/>
      <c r="P85" s="141">
        <f>$P$86</f>
        <v>0</v>
      </c>
      <c r="Q85" s="136"/>
      <c r="R85" s="141">
        <f>$R$86</f>
        <v>0</v>
      </c>
      <c r="S85" s="136"/>
      <c r="T85" s="142">
        <f>$T$86</f>
        <v>0</v>
      </c>
      <c r="AR85" s="143" t="s">
        <v>155</v>
      </c>
      <c r="AT85" s="143" t="s">
        <v>72</v>
      </c>
      <c r="AU85" s="143" t="s">
        <v>73</v>
      </c>
      <c r="AY85" s="143" t="s">
        <v>151</v>
      </c>
      <c r="BK85" s="144">
        <f>$BK$86</f>
        <v>0</v>
      </c>
    </row>
    <row r="86" spans="2:63" s="134" customFormat="1" ht="21" customHeight="1">
      <c r="B86" s="135"/>
      <c r="C86" s="136"/>
      <c r="D86" s="136" t="s">
        <v>72</v>
      </c>
      <c r="E86" s="200" t="s">
        <v>504</v>
      </c>
      <c r="F86" s="200" t="s">
        <v>505</v>
      </c>
      <c r="G86" s="136"/>
      <c r="H86" s="136"/>
      <c r="J86" s="201">
        <f>$BK$86</f>
        <v>0</v>
      </c>
      <c r="K86" s="136"/>
      <c r="L86" s="139"/>
      <c r="M86" s="140"/>
      <c r="N86" s="136"/>
      <c r="O86" s="136"/>
      <c r="P86" s="141">
        <f>$P$87</f>
        <v>0</v>
      </c>
      <c r="Q86" s="136"/>
      <c r="R86" s="141">
        <f>$R$87</f>
        <v>0</v>
      </c>
      <c r="S86" s="136"/>
      <c r="T86" s="142">
        <f>$T$87</f>
        <v>0</v>
      </c>
      <c r="AR86" s="143" t="s">
        <v>155</v>
      </c>
      <c r="AT86" s="143" t="s">
        <v>72</v>
      </c>
      <c r="AU86" s="143" t="s">
        <v>21</v>
      </c>
      <c r="AY86" s="143" t="s">
        <v>151</v>
      </c>
      <c r="BK86" s="144">
        <f>$BK$87</f>
        <v>0</v>
      </c>
    </row>
    <row r="87" spans="2:65" s="6" customFormat="1" ht="15.75" customHeight="1">
      <c r="B87" s="23"/>
      <c r="C87" s="145" t="s">
        <v>21</v>
      </c>
      <c r="D87" s="145" t="s">
        <v>152</v>
      </c>
      <c r="E87" s="146" t="s">
        <v>506</v>
      </c>
      <c r="F87" s="147" t="s">
        <v>507</v>
      </c>
      <c r="G87" s="148" t="s">
        <v>497</v>
      </c>
      <c r="H87" s="149">
        <v>1</v>
      </c>
      <c r="I87" s="150"/>
      <c r="J87" s="151">
        <f>ROUND($I$87*$H$87,2)</f>
        <v>0</v>
      </c>
      <c r="K87" s="147"/>
      <c r="L87" s="43"/>
      <c r="M87" s="152"/>
      <c r="N87" s="191" t="s">
        <v>44</v>
      </c>
      <c r="O87" s="192"/>
      <c r="P87" s="193">
        <f>$O$87*$H$87</f>
        <v>0</v>
      </c>
      <c r="Q87" s="193">
        <v>0</v>
      </c>
      <c r="R87" s="193">
        <f>$Q$87*$H$87</f>
        <v>0</v>
      </c>
      <c r="S87" s="193">
        <v>0</v>
      </c>
      <c r="T87" s="194">
        <f>$S$87*$H$87</f>
        <v>0</v>
      </c>
      <c r="AR87" s="98" t="s">
        <v>484</v>
      </c>
      <c r="AT87" s="98" t="s">
        <v>152</v>
      </c>
      <c r="AU87" s="98" t="s">
        <v>81</v>
      </c>
      <c r="AY87" s="6" t="s">
        <v>151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98" t="s">
        <v>21</v>
      </c>
      <c r="BK87" s="156">
        <f>ROUND($I$87*$H$87,2)</f>
        <v>0</v>
      </c>
      <c r="BL87" s="98" t="s">
        <v>484</v>
      </c>
      <c r="BM87" s="98" t="s">
        <v>508</v>
      </c>
    </row>
    <row r="88" spans="2:12" s="6" customFormat="1" ht="7.5" customHeight="1">
      <c r="B88" s="38"/>
      <c r="C88" s="39"/>
      <c r="D88" s="39"/>
      <c r="E88" s="39"/>
      <c r="F88" s="39"/>
      <c r="G88" s="39"/>
      <c r="H88" s="39"/>
      <c r="I88" s="110"/>
      <c r="J88" s="39"/>
      <c r="K88" s="39"/>
      <c r="L88" s="43"/>
    </row>
    <row r="294" s="2" customFormat="1" ht="14.25" customHeight="1"/>
  </sheetData>
  <sheetProtection password="CC35" sheet="1" objects="1" scenarios="1" formatColumns="0" formatRows="0" sort="0" autoFilter="0"/>
  <autoFilter ref="C83:K83"/>
  <mergeCells count="12">
    <mergeCell ref="E47:H47"/>
    <mergeCell ref="E49:H49"/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K90" sqref="B3:K9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8" width="10.5" style="1" customWidth="1"/>
    <col min="19" max="19" width="8.16015625" style="2" customWidth="1"/>
    <col min="20" max="20" width="29.66015625" style="2" customWidth="1"/>
    <col min="21" max="21" width="16.33203125" style="2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7"/>
      <c r="C1" s="207"/>
      <c r="D1" s="206" t="s">
        <v>1</v>
      </c>
      <c r="E1" s="207"/>
      <c r="F1" s="208" t="s">
        <v>536</v>
      </c>
      <c r="G1" s="328" t="s">
        <v>537</v>
      </c>
      <c r="H1" s="328"/>
      <c r="I1" s="207"/>
      <c r="J1" s="208" t="s">
        <v>538</v>
      </c>
      <c r="K1" s="206" t="s">
        <v>95</v>
      </c>
      <c r="L1" s="208" t="s">
        <v>539</v>
      </c>
      <c r="M1" s="208"/>
      <c r="N1" s="208"/>
      <c r="O1" s="208"/>
      <c r="P1" s="208"/>
      <c r="Q1" s="208"/>
      <c r="R1" s="208"/>
      <c r="S1" s="208"/>
      <c r="T1" s="208"/>
      <c r="U1" s="204"/>
      <c r="V1" s="20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8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2" t="s">
        <v>94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6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103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29" t="str">
        <f>'Rekapitulace stavby'!$K$6</f>
        <v>Opavan - Velké Albrechtice 222 - TZH komunikace</v>
      </c>
      <c r="F7" s="321"/>
      <c r="G7" s="321"/>
      <c r="H7" s="321"/>
      <c r="J7" s="11"/>
      <c r="K7" s="13"/>
    </row>
    <row r="8" spans="2:11" s="6" customFormat="1" ht="15.75" customHeight="1">
      <c r="B8" s="23"/>
      <c r="C8" s="24"/>
      <c r="D8" s="19" t="s">
        <v>116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06" t="s">
        <v>509</v>
      </c>
      <c r="F9" s="309"/>
      <c r="G9" s="309"/>
      <c r="H9" s="309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97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97" t="s">
        <v>24</v>
      </c>
      <c r="J12" s="52" t="str">
        <f>'Rekapitulace stavby'!$AN$8</f>
        <v>30.09.2015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97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97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97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97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97" t="s">
        <v>29</v>
      </c>
      <c r="J20" s="17" t="s">
        <v>35</v>
      </c>
      <c r="K20" s="27"/>
    </row>
    <row r="21" spans="2:11" s="6" customFormat="1" ht="18.75" customHeight="1">
      <c r="B21" s="23"/>
      <c r="C21" s="24"/>
      <c r="D21" s="24"/>
      <c r="E21" s="17" t="s">
        <v>36</v>
      </c>
      <c r="F21" s="24"/>
      <c r="G21" s="24"/>
      <c r="H21" s="24"/>
      <c r="I21" s="97" t="s">
        <v>31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38</v>
      </c>
      <c r="E23" s="24"/>
      <c r="F23" s="24"/>
      <c r="G23" s="24"/>
      <c r="H23" s="24"/>
      <c r="J23" s="24"/>
      <c r="K23" s="27"/>
    </row>
    <row r="24" spans="2:11" s="98" customFormat="1" ht="15.75" customHeight="1">
      <c r="B24" s="99"/>
      <c r="C24" s="100"/>
      <c r="D24" s="100"/>
      <c r="E24" s="324"/>
      <c r="F24" s="330"/>
      <c r="G24" s="330"/>
      <c r="H24" s="330"/>
      <c r="J24" s="100"/>
      <c r="K24" s="101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102"/>
    </row>
    <row r="27" spans="2:11" s="6" customFormat="1" ht="26.25" customHeight="1">
      <c r="B27" s="23"/>
      <c r="C27" s="24"/>
      <c r="D27" s="103" t="s">
        <v>39</v>
      </c>
      <c r="E27" s="24"/>
      <c r="F27" s="24"/>
      <c r="G27" s="24"/>
      <c r="H27" s="24"/>
      <c r="J27" s="67">
        <f>ROUND($J$77,2)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102"/>
    </row>
    <row r="29" spans="2:11" s="6" customFormat="1" ht="15" customHeight="1">
      <c r="B29" s="23"/>
      <c r="C29" s="24"/>
      <c r="D29" s="24"/>
      <c r="E29" s="24"/>
      <c r="F29" s="28" t="s">
        <v>41</v>
      </c>
      <c r="G29" s="24"/>
      <c r="H29" s="24"/>
      <c r="I29" s="104" t="s">
        <v>40</v>
      </c>
      <c r="J29" s="28" t="s">
        <v>42</v>
      </c>
      <c r="K29" s="27"/>
    </row>
    <row r="30" spans="2:11" s="6" customFormat="1" ht="15" customHeight="1">
      <c r="B30" s="23"/>
      <c r="C30" s="24"/>
      <c r="D30" s="30" t="s">
        <v>43</v>
      </c>
      <c r="E30" s="30" t="s">
        <v>44</v>
      </c>
      <c r="F30" s="105">
        <f>ROUND(SUM($BE$77:$BE$89),2)</f>
        <v>0</v>
      </c>
      <c r="G30" s="24"/>
      <c r="H30" s="24"/>
      <c r="I30" s="106">
        <v>0.21</v>
      </c>
      <c r="J30" s="105">
        <f>ROUND(ROUND((SUM($BE$77:$BE$89)),2)*$I$30,2)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45</v>
      </c>
      <c r="F31" s="105">
        <f>ROUND(SUM($BF$77:$BF$89),2)</f>
        <v>0</v>
      </c>
      <c r="G31" s="24"/>
      <c r="H31" s="24"/>
      <c r="I31" s="106">
        <v>0.15</v>
      </c>
      <c r="J31" s="105">
        <f>ROUND(ROUND((SUM($BF$77:$BF$89)),2)*$I$31,2)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105">
        <f>ROUND(SUM($BG$77:$BG$89),2)</f>
        <v>0</v>
      </c>
      <c r="G32" s="24"/>
      <c r="H32" s="24"/>
      <c r="I32" s="106">
        <v>0.21</v>
      </c>
      <c r="J32" s="105">
        <v>0</v>
      </c>
      <c r="K32" s="27"/>
    </row>
    <row r="33" spans="2:11" s="6" customFormat="1" ht="15" customHeight="1" hidden="1">
      <c r="B33" s="23"/>
      <c r="C33" s="24"/>
      <c r="D33" s="24"/>
      <c r="E33" s="30" t="s">
        <v>47</v>
      </c>
      <c r="F33" s="105">
        <f>ROUND(SUM($BH$77:$BH$89),2)</f>
        <v>0</v>
      </c>
      <c r="G33" s="24"/>
      <c r="H33" s="24"/>
      <c r="I33" s="106">
        <v>0.15</v>
      </c>
      <c r="J33" s="105">
        <v>0</v>
      </c>
      <c r="K33" s="27"/>
    </row>
    <row r="34" spans="2:11" s="6" customFormat="1" ht="15" customHeight="1" hidden="1">
      <c r="B34" s="23"/>
      <c r="C34" s="24"/>
      <c r="D34" s="24"/>
      <c r="E34" s="30" t="s">
        <v>48</v>
      </c>
      <c r="F34" s="105">
        <f>ROUND(SUM($BI$77:$BI$89),2)</f>
        <v>0</v>
      </c>
      <c r="G34" s="24"/>
      <c r="H34" s="24"/>
      <c r="I34" s="106">
        <v>0</v>
      </c>
      <c r="J34" s="105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49</v>
      </c>
      <c r="E36" s="34"/>
      <c r="F36" s="34"/>
      <c r="G36" s="107" t="s">
        <v>50</v>
      </c>
      <c r="H36" s="35" t="s">
        <v>51</v>
      </c>
      <c r="I36" s="108"/>
      <c r="J36" s="36">
        <f>SUM($J$27:$J$34)</f>
        <v>0</v>
      </c>
      <c r="K36" s="109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10"/>
      <c r="J37" s="39"/>
      <c r="K37" s="40"/>
    </row>
    <row r="41" spans="2:11" s="6" customFormat="1" ht="7.5" customHeight="1">
      <c r="B41" s="111"/>
      <c r="C41" s="112"/>
      <c r="D41" s="112"/>
      <c r="E41" s="112"/>
      <c r="F41" s="112"/>
      <c r="G41" s="112"/>
      <c r="H41" s="112"/>
      <c r="I41" s="112"/>
      <c r="J41" s="112"/>
      <c r="K41" s="113"/>
    </row>
    <row r="42" spans="2:11" s="6" customFormat="1" ht="37.5" customHeight="1">
      <c r="B42" s="23"/>
      <c r="C42" s="12" t="s">
        <v>118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29" t="str">
        <f>$E$7</f>
        <v>Opavan - Velké Albrechtice 222 - TZH komunikace</v>
      </c>
      <c r="F45" s="309"/>
      <c r="G45" s="309"/>
      <c r="H45" s="309"/>
      <c r="J45" s="24"/>
      <c r="K45" s="27"/>
    </row>
    <row r="46" spans="2:11" s="6" customFormat="1" ht="15" customHeight="1">
      <c r="B46" s="23"/>
      <c r="C46" s="19" t="s">
        <v>116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06" t="str">
        <f>$E$9</f>
        <v>VRN - Vedlejší rozpočtové náklady</v>
      </c>
      <c r="F47" s="309"/>
      <c r="G47" s="309"/>
      <c r="H47" s="309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Velké Albrechtice</v>
      </c>
      <c r="G49" s="24"/>
      <c r="H49" s="24"/>
      <c r="I49" s="97" t="s">
        <v>24</v>
      </c>
      <c r="J49" s="52" t="str">
        <f>IF($J$12="","",$J$12)</f>
        <v>30.09.2015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Česká republika - Správa státních hmotných rezerv</v>
      </c>
      <c r="G51" s="24"/>
      <c r="H51" s="24"/>
      <c r="I51" s="97" t="s">
        <v>34</v>
      </c>
      <c r="J51" s="17" t="str">
        <f>$E$21</f>
        <v>CIVIL PROJECTS s.r.o.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14" t="s">
        <v>119</v>
      </c>
      <c r="D54" s="32"/>
      <c r="E54" s="32"/>
      <c r="F54" s="32"/>
      <c r="G54" s="32"/>
      <c r="H54" s="32"/>
      <c r="I54" s="115"/>
      <c r="J54" s="116" t="s">
        <v>120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121</v>
      </c>
      <c r="D56" s="24"/>
      <c r="E56" s="24"/>
      <c r="F56" s="24"/>
      <c r="G56" s="24"/>
      <c r="H56" s="24"/>
      <c r="J56" s="67">
        <f>$J$77</f>
        <v>0</v>
      </c>
      <c r="K56" s="27"/>
      <c r="AU56" s="6" t="s">
        <v>122</v>
      </c>
    </row>
    <row r="57" spans="2:11" s="73" customFormat="1" ht="25.5" customHeight="1">
      <c r="B57" s="117"/>
      <c r="C57" s="118"/>
      <c r="D57" s="119" t="s">
        <v>510</v>
      </c>
      <c r="E57" s="119"/>
      <c r="F57" s="119"/>
      <c r="G57" s="119"/>
      <c r="H57" s="119"/>
      <c r="I57" s="120"/>
      <c r="J57" s="121">
        <f>$J$78</f>
        <v>0</v>
      </c>
      <c r="K57" s="122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110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112"/>
      <c r="J63" s="42"/>
      <c r="K63" s="42"/>
      <c r="L63" s="43"/>
    </row>
    <row r="64" spans="2:12" s="6" customFormat="1" ht="37.5" customHeight="1">
      <c r="B64" s="23"/>
      <c r="C64" s="12" t="s">
        <v>135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16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6.5" customHeight="1">
      <c r="B67" s="23"/>
      <c r="C67" s="24"/>
      <c r="D67" s="24"/>
      <c r="E67" s="329" t="str">
        <f>$E$7</f>
        <v>Opavan - Velké Albrechtice 222 - TZH komunikace</v>
      </c>
      <c r="F67" s="309"/>
      <c r="G67" s="309"/>
      <c r="H67" s="309"/>
      <c r="J67" s="24"/>
      <c r="K67" s="24"/>
      <c r="L67" s="43"/>
    </row>
    <row r="68" spans="2:12" s="6" customFormat="1" ht="15" customHeight="1">
      <c r="B68" s="23"/>
      <c r="C68" s="19" t="s">
        <v>116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9.5" customHeight="1">
      <c r="B69" s="23"/>
      <c r="C69" s="24"/>
      <c r="D69" s="24"/>
      <c r="E69" s="306" t="str">
        <f>$E$9</f>
        <v>VRN - Vedlejší rozpočtové náklady</v>
      </c>
      <c r="F69" s="309"/>
      <c r="G69" s="309"/>
      <c r="H69" s="309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8.75" customHeight="1">
      <c r="B71" s="23"/>
      <c r="C71" s="19" t="s">
        <v>22</v>
      </c>
      <c r="D71" s="24"/>
      <c r="E71" s="24"/>
      <c r="F71" s="17" t="str">
        <f>$F$12</f>
        <v>Velké Albrechtice</v>
      </c>
      <c r="G71" s="24"/>
      <c r="H71" s="24"/>
      <c r="I71" s="97" t="s">
        <v>24</v>
      </c>
      <c r="J71" s="52" t="str">
        <f>IF($J$12="","",$J$12)</f>
        <v>30.09.2015</v>
      </c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.75" customHeight="1">
      <c r="B73" s="23"/>
      <c r="C73" s="19" t="s">
        <v>28</v>
      </c>
      <c r="D73" s="24"/>
      <c r="E73" s="24"/>
      <c r="F73" s="17" t="str">
        <f>$E$15</f>
        <v>Česká republika - Správa státních hmotných rezerv</v>
      </c>
      <c r="G73" s="24"/>
      <c r="H73" s="24"/>
      <c r="I73" s="97" t="s">
        <v>34</v>
      </c>
      <c r="J73" s="17" t="str">
        <f>$E$21</f>
        <v>CIVIL PROJECTS s.r.o.</v>
      </c>
      <c r="K73" s="24"/>
      <c r="L73" s="43"/>
    </row>
    <row r="74" spans="2:12" s="6" customFormat="1" ht="15" customHeight="1">
      <c r="B74" s="23"/>
      <c r="C74" s="19" t="s">
        <v>32</v>
      </c>
      <c r="D74" s="24"/>
      <c r="E74" s="24"/>
      <c r="F74" s="17">
        <f>IF($E$18="","",$E$18)</f>
      </c>
      <c r="G74" s="24"/>
      <c r="H74" s="24"/>
      <c r="J74" s="24"/>
      <c r="K74" s="24"/>
      <c r="L74" s="43"/>
    </row>
    <row r="75" spans="2:12" s="6" customFormat="1" ht="11.2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20" s="123" customFormat="1" ht="30" customHeight="1">
      <c r="B76" s="124"/>
      <c r="C76" s="125" t="s">
        <v>136</v>
      </c>
      <c r="D76" s="126" t="s">
        <v>58</v>
      </c>
      <c r="E76" s="126" t="s">
        <v>54</v>
      </c>
      <c r="F76" s="126" t="s">
        <v>137</v>
      </c>
      <c r="G76" s="126" t="s">
        <v>138</v>
      </c>
      <c r="H76" s="126" t="s">
        <v>139</v>
      </c>
      <c r="I76" s="127" t="s">
        <v>140</v>
      </c>
      <c r="J76" s="126" t="s">
        <v>141</v>
      </c>
      <c r="K76" s="128" t="s">
        <v>142</v>
      </c>
      <c r="L76" s="129"/>
      <c r="M76" s="59" t="s">
        <v>143</v>
      </c>
      <c r="N76" s="60" t="s">
        <v>43</v>
      </c>
      <c r="O76" s="60" t="s">
        <v>144</v>
      </c>
      <c r="P76" s="60" t="s">
        <v>145</v>
      </c>
      <c r="Q76" s="60" t="s">
        <v>146</v>
      </c>
      <c r="R76" s="60" t="s">
        <v>147</v>
      </c>
      <c r="S76" s="60" t="s">
        <v>148</v>
      </c>
      <c r="T76" s="61" t="s">
        <v>149</v>
      </c>
    </row>
    <row r="77" spans="2:63" s="6" customFormat="1" ht="30" customHeight="1">
      <c r="B77" s="23"/>
      <c r="C77" s="66" t="s">
        <v>121</v>
      </c>
      <c r="D77" s="24"/>
      <c r="E77" s="24"/>
      <c r="F77" s="24"/>
      <c r="G77" s="24"/>
      <c r="H77" s="24"/>
      <c r="J77" s="130">
        <f>$BK$77</f>
        <v>0</v>
      </c>
      <c r="K77" s="24"/>
      <c r="L77" s="43"/>
      <c r="M77" s="63"/>
      <c r="N77" s="64"/>
      <c r="O77" s="64"/>
      <c r="P77" s="131">
        <f>$P$78</f>
        <v>0</v>
      </c>
      <c r="Q77" s="64"/>
      <c r="R77" s="131">
        <f>$R$78</f>
        <v>0</v>
      </c>
      <c r="S77" s="64"/>
      <c r="T77" s="132">
        <f>$T$78</f>
        <v>0</v>
      </c>
      <c r="AT77" s="6" t="s">
        <v>72</v>
      </c>
      <c r="AU77" s="6" t="s">
        <v>122</v>
      </c>
      <c r="BK77" s="133">
        <f>$BK$78</f>
        <v>0</v>
      </c>
    </row>
    <row r="78" spans="2:63" s="134" customFormat="1" ht="37.5" customHeight="1">
      <c r="B78" s="135"/>
      <c r="C78" s="136"/>
      <c r="D78" s="136" t="s">
        <v>72</v>
      </c>
      <c r="E78" s="137" t="s">
        <v>511</v>
      </c>
      <c r="F78" s="137" t="s">
        <v>512</v>
      </c>
      <c r="G78" s="136"/>
      <c r="H78" s="136"/>
      <c r="J78" s="138">
        <f>$BK$78</f>
        <v>0</v>
      </c>
      <c r="K78" s="136"/>
      <c r="L78" s="139"/>
      <c r="M78" s="140"/>
      <c r="N78" s="136"/>
      <c r="O78" s="136"/>
      <c r="P78" s="141">
        <f>SUM($P$79:$P$89)</f>
        <v>0</v>
      </c>
      <c r="Q78" s="136"/>
      <c r="R78" s="141">
        <f>SUM($R$79:$R$89)</f>
        <v>0</v>
      </c>
      <c r="S78" s="136"/>
      <c r="T78" s="142">
        <f>SUM($T$79:$T$89)</f>
        <v>0</v>
      </c>
      <c r="AR78" s="143" t="s">
        <v>170</v>
      </c>
      <c r="AT78" s="143" t="s">
        <v>72</v>
      </c>
      <c r="AU78" s="143" t="s">
        <v>73</v>
      </c>
      <c r="AY78" s="143" t="s">
        <v>151</v>
      </c>
      <c r="BK78" s="144">
        <f>SUM($BK$79:$BK$89)</f>
        <v>0</v>
      </c>
    </row>
    <row r="79" spans="2:65" s="6" customFormat="1" ht="15.75" customHeight="1">
      <c r="B79" s="23"/>
      <c r="C79" s="145" t="s">
        <v>155</v>
      </c>
      <c r="D79" s="145" t="s">
        <v>152</v>
      </c>
      <c r="E79" s="146" t="s">
        <v>513</v>
      </c>
      <c r="F79" s="147" t="s">
        <v>514</v>
      </c>
      <c r="G79" s="148" t="s">
        <v>515</v>
      </c>
      <c r="H79" s="149">
        <v>1</v>
      </c>
      <c r="I79" s="150"/>
      <c r="J79" s="151">
        <f>ROUND($I$79*$H$79,2)</f>
        <v>0</v>
      </c>
      <c r="K79" s="147" t="s">
        <v>337</v>
      </c>
      <c r="L79" s="43"/>
      <c r="M79" s="152"/>
      <c r="N79" s="153" t="s">
        <v>44</v>
      </c>
      <c r="O79" s="24"/>
      <c r="P79" s="154">
        <f>$O$79*$H$79</f>
        <v>0</v>
      </c>
      <c r="Q79" s="154">
        <v>0</v>
      </c>
      <c r="R79" s="154">
        <f>$Q$79*$H$79</f>
        <v>0</v>
      </c>
      <c r="S79" s="154">
        <v>0</v>
      </c>
      <c r="T79" s="155">
        <f>$S$79*$H$79</f>
        <v>0</v>
      </c>
      <c r="AR79" s="98" t="s">
        <v>516</v>
      </c>
      <c r="AT79" s="98" t="s">
        <v>152</v>
      </c>
      <c r="AU79" s="98" t="s">
        <v>21</v>
      </c>
      <c r="AY79" s="6" t="s">
        <v>151</v>
      </c>
      <c r="BE79" s="156">
        <f>IF($N$79="základní",$J$79,0)</f>
        <v>0</v>
      </c>
      <c r="BF79" s="156">
        <f>IF($N$79="snížená",$J$79,0)</f>
        <v>0</v>
      </c>
      <c r="BG79" s="156">
        <f>IF($N$79="zákl. přenesená",$J$79,0)</f>
        <v>0</v>
      </c>
      <c r="BH79" s="156">
        <f>IF($N$79="sníž. přenesená",$J$79,0)</f>
        <v>0</v>
      </c>
      <c r="BI79" s="156">
        <f>IF($N$79="nulová",$J$79,0)</f>
        <v>0</v>
      </c>
      <c r="BJ79" s="98" t="s">
        <v>21</v>
      </c>
      <c r="BK79" s="156">
        <f>ROUND($I$79*$H$79,2)</f>
        <v>0</v>
      </c>
      <c r="BL79" s="98" t="s">
        <v>516</v>
      </c>
      <c r="BM79" s="98" t="s">
        <v>517</v>
      </c>
    </row>
    <row r="80" spans="2:47" s="6" customFormat="1" ht="27" customHeight="1">
      <c r="B80" s="23"/>
      <c r="C80" s="24"/>
      <c r="D80" s="157" t="s">
        <v>157</v>
      </c>
      <c r="E80" s="24"/>
      <c r="F80" s="158" t="s">
        <v>518</v>
      </c>
      <c r="G80" s="24"/>
      <c r="H80" s="24"/>
      <c r="J80" s="24"/>
      <c r="K80" s="24"/>
      <c r="L80" s="43"/>
      <c r="M80" s="56"/>
      <c r="N80" s="24"/>
      <c r="O80" s="24"/>
      <c r="P80" s="24"/>
      <c r="Q80" s="24"/>
      <c r="R80" s="24"/>
      <c r="S80" s="24"/>
      <c r="T80" s="57"/>
      <c r="AT80" s="6" t="s">
        <v>157</v>
      </c>
      <c r="AU80" s="6" t="s">
        <v>21</v>
      </c>
    </row>
    <row r="81" spans="2:65" s="6" customFormat="1" ht="15.75" customHeight="1">
      <c r="B81" s="23"/>
      <c r="C81" s="145" t="s">
        <v>184</v>
      </c>
      <c r="D81" s="145" t="s">
        <v>152</v>
      </c>
      <c r="E81" s="146" t="s">
        <v>519</v>
      </c>
      <c r="F81" s="147" t="s">
        <v>520</v>
      </c>
      <c r="G81" s="148" t="s">
        <v>437</v>
      </c>
      <c r="H81" s="149">
        <v>1</v>
      </c>
      <c r="I81" s="150"/>
      <c r="J81" s="151">
        <f>ROUND($I$81*$H$81,2)</f>
        <v>0</v>
      </c>
      <c r="K81" s="147"/>
      <c r="L81" s="43"/>
      <c r="M81" s="152"/>
      <c r="N81" s="153" t="s">
        <v>44</v>
      </c>
      <c r="O81" s="24"/>
      <c r="P81" s="154">
        <f>$O$81*$H$81</f>
        <v>0</v>
      </c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98" t="s">
        <v>516</v>
      </c>
      <c r="AT81" s="98" t="s">
        <v>152</v>
      </c>
      <c r="AU81" s="98" t="s">
        <v>21</v>
      </c>
      <c r="AY81" s="6" t="s">
        <v>151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98" t="s">
        <v>21</v>
      </c>
      <c r="BK81" s="156">
        <f>ROUND($I$81*$H$81,2)</f>
        <v>0</v>
      </c>
      <c r="BL81" s="98" t="s">
        <v>516</v>
      </c>
      <c r="BM81" s="98" t="s">
        <v>521</v>
      </c>
    </row>
    <row r="82" spans="2:47" s="6" customFormat="1" ht="16.5" customHeight="1">
      <c r="B82" s="23"/>
      <c r="C82" s="24"/>
      <c r="D82" s="157" t="s">
        <v>157</v>
      </c>
      <c r="E82" s="24"/>
      <c r="F82" s="158" t="s">
        <v>520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157</v>
      </c>
      <c r="AU82" s="6" t="s">
        <v>21</v>
      </c>
    </row>
    <row r="83" spans="2:65" s="6" customFormat="1" ht="15.75" customHeight="1">
      <c r="B83" s="23"/>
      <c r="C83" s="145" t="s">
        <v>21</v>
      </c>
      <c r="D83" s="145" t="s">
        <v>152</v>
      </c>
      <c r="E83" s="146" t="s">
        <v>522</v>
      </c>
      <c r="F83" s="147" t="s">
        <v>523</v>
      </c>
      <c r="G83" s="148" t="s">
        <v>437</v>
      </c>
      <c r="H83" s="149">
        <v>1</v>
      </c>
      <c r="I83" s="150"/>
      <c r="J83" s="151">
        <f>ROUND($I$83*$H$83,2)</f>
        <v>0</v>
      </c>
      <c r="K83" s="147"/>
      <c r="L83" s="43"/>
      <c r="M83" s="152"/>
      <c r="N83" s="153" t="s">
        <v>44</v>
      </c>
      <c r="O83" s="24"/>
      <c r="P83" s="154">
        <f>$O$83*$H$83</f>
        <v>0</v>
      </c>
      <c r="Q83" s="154">
        <v>0</v>
      </c>
      <c r="R83" s="154">
        <f>$Q$83*$H$83</f>
        <v>0</v>
      </c>
      <c r="S83" s="154">
        <v>0</v>
      </c>
      <c r="T83" s="155">
        <f>$S$83*$H$83</f>
        <v>0</v>
      </c>
      <c r="AR83" s="98" t="s">
        <v>516</v>
      </c>
      <c r="AT83" s="98" t="s">
        <v>152</v>
      </c>
      <c r="AU83" s="98" t="s">
        <v>21</v>
      </c>
      <c r="AY83" s="6" t="s">
        <v>151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98" t="s">
        <v>21</v>
      </c>
      <c r="BK83" s="156">
        <f>ROUND($I$83*$H$83,2)</f>
        <v>0</v>
      </c>
      <c r="BL83" s="98" t="s">
        <v>516</v>
      </c>
      <c r="BM83" s="98" t="s">
        <v>524</v>
      </c>
    </row>
    <row r="84" spans="2:47" s="6" customFormat="1" ht="16.5" customHeight="1">
      <c r="B84" s="23"/>
      <c r="C84" s="24"/>
      <c r="D84" s="157" t="s">
        <v>157</v>
      </c>
      <c r="E84" s="24"/>
      <c r="F84" s="158" t="s">
        <v>523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157</v>
      </c>
      <c r="AU84" s="6" t="s">
        <v>21</v>
      </c>
    </row>
    <row r="85" spans="2:65" s="6" customFormat="1" ht="15.75" customHeight="1">
      <c r="B85" s="23"/>
      <c r="C85" s="145" t="s">
        <v>81</v>
      </c>
      <c r="D85" s="145" t="s">
        <v>152</v>
      </c>
      <c r="E85" s="146" t="s">
        <v>525</v>
      </c>
      <c r="F85" s="147" t="s">
        <v>526</v>
      </c>
      <c r="G85" s="148" t="s">
        <v>101</v>
      </c>
      <c r="H85" s="149">
        <v>200</v>
      </c>
      <c r="I85" s="150"/>
      <c r="J85" s="151">
        <f>ROUND($I$85*$H$85,2)</f>
        <v>0</v>
      </c>
      <c r="K85" s="147"/>
      <c r="L85" s="43"/>
      <c r="M85" s="152"/>
      <c r="N85" s="153" t="s">
        <v>44</v>
      </c>
      <c r="O85" s="24"/>
      <c r="P85" s="154">
        <f>$O$85*$H$85</f>
        <v>0</v>
      </c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98" t="s">
        <v>516</v>
      </c>
      <c r="AT85" s="98" t="s">
        <v>152</v>
      </c>
      <c r="AU85" s="98" t="s">
        <v>21</v>
      </c>
      <c r="AY85" s="6" t="s">
        <v>151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98" t="s">
        <v>21</v>
      </c>
      <c r="BK85" s="156">
        <f>ROUND($I$85*$H$85,2)</f>
        <v>0</v>
      </c>
      <c r="BL85" s="98" t="s">
        <v>516</v>
      </c>
      <c r="BM85" s="98" t="s">
        <v>527</v>
      </c>
    </row>
    <row r="86" spans="2:47" s="6" customFormat="1" ht="16.5" customHeight="1">
      <c r="B86" s="23"/>
      <c r="C86" s="24"/>
      <c r="D86" s="157" t="s">
        <v>157</v>
      </c>
      <c r="E86" s="24"/>
      <c r="F86" s="158" t="s">
        <v>528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157</v>
      </c>
      <c r="AU86" s="6" t="s">
        <v>21</v>
      </c>
    </row>
    <row r="87" spans="2:65" s="6" customFormat="1" ht="15.75" customHeight="1">
      <c r="B87" s="23"/>
      <c r="C87" s="145" t="s">
        <v>170</v>
      </c>
      <c r="D87" s="145" t="s">
        <v>152</v>
      </c>
      <c r="E87" s="146" t="s">
        <v>529</v>
      </c>
      <c r="F87" s="147" t="s">
        <v>530</v>
      </c>
      <c r="G87" s="148" t="s">
        <v>101</v>
      </c>
      <c r="H87" s="149">
        <v>300</v>
      </c>
      <c r="I87" s="150"/>
      <c r="J87" s="151">
        <f>ROUND($I$87*$H$87,2)</f>
        <v>0</v>
      </c>
      <c r="K87" s="147"/>
      <c r="L87" s="43"/>
      <c r="M87" s="152"/>
      <c r="N87" s="153" t="s">
        <v>44</v>
      </c>
      <c r="O87" s="24"/>
      <c r="P87" s="154">
        <f>$O$87*$H$87</f>
        <v>0</v>
      </c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98" t="s">
        <v>516</v>
      </c>
      <c r="AT87" s="98" t="s">
        <v>152</v>
      </c>
      <c r="AU87" s="98" t="s">
        <v>21</v>
      </c>
      <c r="AY87" s="6" t="s">
        <v>151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98" t="s">
        <v>21</v>
      </c>
      <c r="BK87" s="156">
        <f>ROUND($I$87*$H$87,2)</f>
        <v>0</v>
      </c>
      <c r="BL87" s="98" t="s">
        <v>516</v>
      </c>
      <c r="BM87" s="98" t="s">
        <v>531</v>
      </c>
    </row>
    <row r="88" spans="2:47" s="6" customFormat="1" ht="16.5" customHeight="1">
      <c r="B88" s="23"/>
      <c r="C88" s="24"/>
      <c r="D88" s="157" t="s">
        <v>157</v>
      </c>
      <c r="E88" s="24"/>
      <c r="F88" s="158" t="s">
        <v>530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157</v>
      </c>
      <c r="AU88" s="6" t="s">
        <v>21</v>
      </c>
    </row>
    <row r="89" spans="2:47" s="6" customFormat="1" ht="30.75" customHeight="1">
      <c r="B89" s="23"/>
      <c r="C89" s="24"/>
      <c r="D89" s="161" t="s">
        <v>175</v>
      </c>
      <c r="E89" s="24"/>
      <c r="F89" s="176" t="s">
        <v>532</v>
      </c>
      <c r="G89" s="24"/>
      <c r="H89" s="24"/>
      <c r="J89" s="24"/>
      <c r="K89" s="24"/>
      <c r="L89" s="43"/>
      <c r="M89" s="202"/>
      <c r="N89" s="192"/>
      <c r="O89" s="192"/>
      <c r="P89" s="192"/>
      <c r="Q89" s="192"/>
      <c r="R89" s="192"/>
      <c r="S89" s="192"/>
      <c r="T89" s="203"/>
      <c r="AT89" s="6" t="s">
        <v>175</v>
      </c>
      <c r="AU89" s="6" t="s">
        <v>21</v>
      </c>
    </row>
    <row r="90" spans="2:12" s="6" customFormat="1" ht="7.5" customHeight="1">
      <c r="B90" s="38"/>
      <c r="C90" s="39"/>
      <c r="D90" s="39"/>
      <c r="E90" s="39"/>
      <c r="F90" s="39"/>
      <c r="G90" s="39"/>
      <c r="H90" s="39"/>
      <c r="I90" s="110"/>
      <c r="J90" s="39"/>
      <c r="K90" s="39"/>
      <c r="L90" s="43"/>
    </row>
    <row r="294" s="2" customFormat="1" ht="14.25" customHeight="1"/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3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3"/>
      <c r="C2" s="214"/>
      <c r="D2" s="214"/>
      <c r="E2" s="214"/>
      <c r="F2" s="214"/>
      <c r="G2" s="214"/>
      <c r="H2" s="214"/>
      <c r="I2" s="214"/>
      <c r="J2" s="214"/>
      <c r="K2" s="215"/>
    </row>
    <row r="3" spans="2:11" s="218" customFormat="1" ht="45" customHeight="1">
      <c r="B3" s="216"/>
      <c r="C3" s="333" t="s">
        <v>540</v>
      </c>
      <c r="D3" s="333"/>
      <c r="E3" s="333"/>
      <c r="F3" s="333"/>
      <c r="G3" s="333"/>
      <c r="H3" s="333"/>
      <c r="I3" s="333"/>
      <c r="J3" s="333"/>
      <c r="K3" s="217"/>
    </row>
    <row r="4" spans="2:11" ht="25.5" customHeight="1">
      <c r="B4" s="219"/>
      <c r="C4" s="338" t="s">
        <v>541</v>
      </c>
      <c r="D4" s="338"/>
      <c r="E4" s="338"/>
      <c r="F4" s="338"/>
      <c r="G4" s="338"/>
      <c r="H4" s="338"/>
      <c r="I4" s="338"/>
      <c r="J4" s="338"/>
      <c r="K4" s="220"/>
    </row>
    <row r="5" spans="2:11" ht="5.25" customHeight="1">
      <c r="B5" s="219"/>
      <c r="C5" s="221"/>
      <c r="D5" s="221"/>
      <c r="E5" s="221"/>
      <c r="F5" s="221"/>
      <c r="G5" s="221"/>
      <c r="H5" s="221"/>
      <c r="I5" s="221"/>
      <c r="J5" s="221"/>
      <c r="K5" s="220"/>
    </row>
    <row r="6" spans="2:11" ht="15" customHeight="1">
      <c r="B6" s="219"/>
      <c r="C6" s="335" t="s">
        <v>542</v>
      </c>
      <c r="D6" s="335"/>
      <c r="E6" s="335"/>
      <c r="F6" s="335"/>
      <c r="G6" s="335"/>
      <c r="H6" s="335"/>
      <c r="I6" s="335"/>
      <c r="J6" s="335"/>
      <c r="K6" s="220"/>
    </row>
    <row r="7" spans="2:11" ht="15" customHeight="1">
      <c r="B7" s="223"/>
      <c r="C7" s="335" t="s">
        <v>543</v>
      </c>
      <c r="D7" s="335"/>
      <c r="E7" s="335"/>
      <c r="F7" s="335"/>
      <c r="G7" s="335"/>
      <c r="H7" s="335"/>
      <c r="I7" s="335"/>
      <c r="J7" s="335"/>
      <c r="K7" s="220"/>
    </row>
    <row r="8" spans="2:11" ht="12.75" customHeight="1">
      <c r="B8" s="223"/>
      <c r="C8" s="222"/>
      <c r="D8" s="222"/>
      <c r="E8" s="222"/>
      <c r="F8" s="222"/>
      <c r="G8" s="222"/>
      <c r="H8" s="222"/>
      <c r="I8" s="222"/>
      <c r="J8" s="222"/>
      <c r="K8" s="220"/>
    </row>
    <row r="9" spans="2:11" ht="15" customHeight="1">
      <c r="B9" s="223"/>
      <c r="C9" s="335" t="s">
        <v>544</v>
      </c>
      <c r="D9" s="335"/>
      <c r="E9" s="335"/>
      <c r="F9" s="335"/>
      <c r="G9" s="335"/>
      <c r="H9" s="335"/>
      <c r="I9" s="335"/>
      <c r="J9" s="335"/>
      <c r="K9" s="220"/>
    </row>
    <row r="10" spans="2:11" ht="15" customHeight="1">
      <c r="B10" s="223"/>
      <c r="C10" s="222"/>
      <c r="D10" s="335" t="s">
        <v>545</v>
      </c>
      <c r="E10" s="335"/>
      <c r="F10" s="335"/>
      <c r="G10" s="335"/>
      <c r="H10" s="335"/>
      <c r="I10" s="335"/>
      <c r="J10" s="335"/>
      <c r="K10" s="220"/>
    </row>
    <row r="11" spans="2:11" ht="15" customHeight="1">
      <c r="B11" s="223"/>
      <c r="C11" s="224"/>
      <c r="D11" s="335" t="s">
        <v>546</v>
      </c>
      <c r="E11" s="335"/>
      <c r="F11" s="335"/>
      <c r="G11" s="335"/>
      <c r="H11" s="335"/>
      <c r="I11" s="335"/>
      <c r="J11" s="335"/>
      <c r="K11" s="220"/>
    </row>
    <row r="12" spans="2:11" ht="12.75" customHeight="1">
      <c r="B12" s="223"/>
      <c r="C12" s="224"/>
      <c r="D12" s="224"/>
      <c r="E12" s="224"/>
      <c r="F12" s="224"/>
      <c r="G12" s="224"/>
      <c r="H12" s="224"/>
      <c r="I12" s="224"/>
      <c r="J12" s="224"/>
      <c r="K12" s="220"/>
    </row>
    <row r="13" spans="2:11" ht="15" customHeight="1">
      <c r="B13" s="223"/>
      <c r="C13" s="224"/>
      <c r="D13" s="335" t="s">
        <v>547</v>
      </c>
      <c r="E13" s="335"/>
      <c r="F13" s="335"/>
      <c r="G13" s="335"/>
      <c r="H13" s="335"/>
      <c r="I13" s="335"/>
      <c r="J13" s="335"/>
      <c r="K13" s="220"/>
    </row>
    <row r="14" spans="2:11" ht="15" customHeight="1">
      <c r="B14" s="223"/>
      <c r="C14" s="224"/>
      <c r="D14" s="335" t="s">
        <v>548</v>
      </c>
      <c r="E14" s="335"/>
      <c r="F14" s="335"/>
      <c r="G14" s="335"/>
      <c r="H14" s="335"/>
      <c r="I14" s="335"/>
      <c r="J14" s="335"/>
      <c r="K14" s="220"/>
    </row>
    <row r="15" spans="2:11" ht="15" customHeight="1">
      <c r="B15" s="223"/>
      <c r="C15" s="224"/>
      <c r="D15" s="335" t="s">
        <v>549</v>
      </c>
      <c r="E15" s="335"/>
      <c r="F15" s="335"/>
      <c r="G15" s="335"/>
      <c r="H15" s="335"/>
      <c r="I15" s="335"/>
      <c r="J15" s="335"/>
      <c r="K15" s="220"/>
    </row>
    <row r="16" spans="2:11" ht="15" customHeight="1">
      <c r="B16" s="223"/>
      <c r="C16" s="224"/>
      <c r="D16" s="224"/>
      <c r="E16" s="225" t="s">
        <v>79</v>
      </c>
      <c r="F16" s="335" t="s">
        <v>550</v>
      </c>
      <c r="G16" s="335"/>
      <c r="H16" s="335"/>
      <c r="I16" s="335"/>
      <c r="J16" s="335"/>
      <c r="K16" s="220"/>
    </row>
    <row r="17" spans="2:11" ht="15" customHeight="1">
      <c r="B17" s="223"/>
      <c r="C17" s="224"/>
      <c r="D17" s="224"/>
      <c r="E17" s="225" t="s">
        <v>551</v>
      </c>
      <c r="F17" s="335" t="s">
        <v>552</v>
      </c>
      <c r="G17" s="335"/>
      <c r="H17" s="335"/>
      <c r="I17" s="335"/>
      <c r="J17" s="335"/>
      <c r="K17" s="220"/>
    </row>
    <row r="18" spans="2:11" ht="15" customHeight="1">
      <c r="B18" s="223"/>
      <c r="C18" s="224"/>
      <c r="D18" s="224"/>
      <c r="E18" s="225" t="s">
        <v>553</v>
      </c>
      <c r="F18" s="335" t="s">
        <v>554</v>
      </c>
      <c r="G18" s="335"/>
      <c r="H18" s="335"/>
      <c r="I18" s="335"/>
      <c r="J18" s="335"/>
      <c r="K18" s="220"/>
    </row>
    <row r="19" spans="2:11" ht="15" customHeight="1">
      <c r="B19" s="223"/>
      <c r="C19" s="224"/>
      <c r="D19" s="224"/>
      <c r="E19" s="225" t="s">
        <v>555</v>
      </c>
      <c r="F19" s="335" t="s">
        <v>556</v>
      </c>
      <c r="G19" s="335"/>
      <c r="H19" s="335"/>
      <c r="I19" s="335"/>
      <c r="J19" s="335"/>
      <c r="K19" s="220"/>
    </row>
    <row r="20" spans="2:11" ht="15" customHeight="1">
      <c r="B20" s="223"/>
      <c r="C20" s="224"/>
      <c r="D20" s="224"/>
      <c r="E20" s="225" t="s">
        <v>557</v>
      </c>
      <c r="F20" s="335" t="s">
        <v>558</v>
      </c>
      <c r="G20" s="335"/>
      <c r="H20" s="335"/>
      <c r="I20" s="335"/>
      <c r="J20" s="335"/>
      <c r="K20" s="220"/>
    </row>
    <row r="21" spans="2:11" ht="15" customHeight="1">
      <c r="B21" s="223"/>
      <c r="C21" s="224"/>
      <c r="D21" s="224"/>
      <c r="E21" s="225" t="s">
        <v>87</v>
      </c>
      <c r="F21" s="335" t="s">
        <v>559</v>
      </c>
      <c r="G21" s="335"/>
      <c r="H21" s="335"/>
      <c r="I21" s="335"/>
      <c r="J21" s="335"/>
      <c r="K21" s="220"/>
    </row>
    <row r="22" spans="2:11" ht="12.75" customHeight="1">
      <c r="B22" s="223"/>
      <c r="C22" s="224"/>
      <c r="D22" s="224"/>
      <c r="E22" s="224"/>
      <c r="F22" s="224"/>
      <c r="G22" s="224"/>
      <c r="H22" s="224"/>
      <c r="I22" s="224"/>
      <c r="J22" s="224"/>
      <c r="K22" s="220"/>
    </row>
    <row r="23" spans="2:11" ht="15" customHeight="1">
      <c r="B23" s="223"/>
      <c r="C23" s="335" t="s">
        <v>560</v>
      </c>
      <c r="D23" s="335"/>
      <c r="E23" s="335"/>
      <c r="F23" s="335"/>
      <c r="G23" s="335"/>
      <c r="H23" s="335"/>
      <c r="I23" s="335"/>
      <c r="J23" s="335"/>
      <c r="K23" s="220"/>
    </row>
    <row r="24" spans="2:11" ht="15" customHeight="1">
      <c r="B24" s="223"/>
      <c r="C24" s="335" t="s">
        <v>561</v>
      </c>
      <c r="D24" s="335"/>
      <c r="E24" s="335"/>
      <c r="F24" s="335"/>
      <c r="G24" s="335"/>
      <c r="H24" s="335"/>
      <c r="I24" s="335"/>
      <c r="J24" s="335"/>
      <c r="K24" s="220"/>
    </row>
    <row r="25" spans="2:11" ht="15" customHeight="1">
      <c r="B25" s="223"/>
      <c r="C25" s="222"/>
      <c r="D25" s="335" t="s">
        <v>562</v>
      </c>
      <c r="E25" s="335"/>
      <c r="F25" s="335"/>
      <c r="G25" s="335"/>
      <c r="H25" s="335"/>
      <c r="I25" s="335"/>
      <c r="J25" s="335"/>
      <c r="K25" s="220"/>
    </row>
    <row r="26" spans="2:11" ht="15" customHeight="1">
      <c r="B26" s="223"/>
      <c r="C26" s="224"/>
      <c r="D26" s="335" t="s">
        <v>563</v>
      </c>
      <c r="E26" s="335"/>
      <c r="F26" s="335"/>
      <c r="G26" s="335"/>
      <c r="H26" s="335"/>
      <c r="I26" s="335"/>
      <c r="J26" s="335"/>
      <c r="K26" s="220"/>
    </row>
    <row r="27" spans="2:11" ht="12.75" customHeight="1">
      <c r="B27" s="223"/>
      <c r="C27" s="224"/>
      <c r="D27" s="224"/>
      <c r="E27" s="224"/>
      <c r="F27" s="224"/>
      <c r="G27" s="224"/>
      <c r="H27" s="224"/>
      <c r="I27" s="224"/>
      <c r="J27" s="224"/>
      <c r="K27" s="220"/>
    </row>
    <row r="28" spans="2:11" ht="15" customHeight="1">
      <c r="B28" s="223"/>
      <c r="C28" s="224"/>
      <c r="D28" s="335" t="s">
        <v>564</v>
      </c>
      <c r="E28" s="335"/>
      <c r="F28" s="335"/>
      <c r="G28" s="335"/>
      <c r="H28" s="335"/>
      <c r="I28" s="335"/>
      <c r="J28" s="335"/>
      <c r="K28" s="220"/>
    </row>
    <row r="29" spans="2:11" ht="15" customHeight="1">
      <c r="B29" s="223"/>
      <c r="C29" s="224"/>
      <c r="D29" s="335" t="s">
        <v>565</v>
      </c>
      <c r="E29" s="335"/>
      <c r="F29" s="335"/>
      <c r="G29" s="335"/>
      <c r="H29" s="335"/>
      <c r="I29" s="335"/>
      <c r="J29" s="335"/>
      <c r="K29" s="220"/>
    </row>
    <row r="30" spans="2:11" ht="12.75" customHeight="1">
      <c r="B30" s="223"/>
      <c r="C30" s="224"/>
      <c r="D30" s="224"/>
      <c r="E30" s="224"/>
      <c r="F30" s="224"/>
      <c r="G30" s="224"/>
      <c r="H30" s="224"/>
      <c r="I30" s="224"/>
      <c r="J30" s="224"/>
      <c r="K30" s="220"/>
    </row>
    <row r="31" spans="2:11" ht="15" customHeight="1">
      <c r="B31" s="223"/>
      <c r="C31" s="224"/>
      <c r="D31" s="335" t="s">
        <v>566</v>
      </c>
      <c r="E31" s="335"/>
      <c r="F31" s="335"/>
      <c r="G31" s="335"/>
      <c r="H31" s="335"/>
      <c r="I31" s="335"/>
      <c r="J31" s="335"/>
      <c r="K31" s="220"/>
    </row>
    <row r="32" spans="2:11" ht="15" customHeight="1">
      <c r="B32" s="223"/>
      <c r="C32" s="224"/>
      <c r="D32" s="335" t="s">
        <v>567</v>
      </c>
      <c r="E32" s="335"/>
      <c r="F32" s="335"/>
      <c r="G32" s="335"/>
      <c r="H32" s="335"/>
      <c r="I32" s="335"/>
      <c r="J32" s="335"/>
      <c r="K32" s="220"/>
    </row>
    <row r="33" spans="2:11" ht="15" customHeight="1">
      <c r="B33" s="223"/>
      <c r="C33" s="224"/>
      <c r="D33" s="335" t="s">
        <v>568</v>
      </c>
      <c r="E33" s="335"/>
      <c r="F33" s="335"/>
      <c r="G33" s="335"/>
      <c r="H33" s="335"/>
      <c r="I33" s="335"/>
      <c r="J33" s="335"/>
      <c r="K33" s="220"/>
    </row>
    <row r="34" spans="2:11" ht="15" customHeight="1">
      <c r="B34" s="223"/>
      <c r="C34" s="224"/>
      <c r="D34" s="222"/>
      <c r="E34" s="226" t="s">
        <v>136</v>
      </c>
      <c r="F34" s="222"/>
      <c r="G34" s="335" t="s">
        <v>569</v>
      </c>
      <c r="H34" s="335"/>
      <c r="I34" s="335"/>
      <c r="J34" s="335"/>
      <c r="K34" s="220"/>
    </row>
    <row r="35" spans="2:11" ht="30.75" customHeight="1">
      <c r="B35" s="223"/>
      <c r="C35" s="224"/>
      <c r="D35" s="222"/>
      <c r="E35" s="226" t="s">
        <v>570</v>
      </c>
      <c r="F35" s="222"/>
      <c r="G35" s="335" t="s">
        <v>571</v>
      </c>
      <c r="H35" s="335"/>
      <c r="I35" s="335"/>
      <c r="J35" s="335"/>
      <c r="K35" s="220"/>
    </row>
    <row r="36" spans="2:11" ht="15" customHeight="1">
      <c r="B36" s="223"/>
      <c r="C36" s="224"/>
      <c r="D36" s="222"/>
      <c r="E36" s="226" t="s">
        <v>54</v>
      </c>
      <c r="F36" s="222"/>
      <c r="G36" s="335" t="s">
        <v>572</v>
      </c>
      <c r="H36" s="335"/>
      <c r="I36" s="335"/>
      <c r="J36" s="335"/>
      <c r="K36" s="220"/>
    </row>
    <row r="37" spans="2:11" ht="15" customHeight="1">
      <c r="B37" s="223"/>
      <c r="C37" s="224"/>
      <c r="D37" s="222"/>
      <c r="E37" s="226" t="s">
        <v>137</v>
      </c>
      <c r="F37" s="222"/>
      <c r="G37" s="335" t="s">
        <v>573</v>
      </c>
      <c r="H37" s="335"/>
      <c r="I37" s="335"/>
      <c r="J37" s="335"/>
      <c r="K37" s="220"/>
    </row>
    <row r="38" spans="2:11" ht="15" customHeight="1">
      <c r="B38" s="223"/>
      <c r="C38" s="224"/>
      <c r="D38" s="222"/>
      <c r="E38" s="226" t="s">
        <v>138</v>
      </c>
      <c r="F38" s="222"/>
      <c r="G38" s="335" t="s">
        <v>574</v>
      </c>
      <c r="H38" s="335"/>
      <c r="I38" s="335"/>
      <c r="J38" s="335"/>
      <c r="K38" s="220"/>
    </row>
    <row r="39" spans="2:11" ht="15" customHeight="1">
      <c r="B39" s="223"/>
      <c r="C39" s="224"/>
      <c r="D39" s="222"/>
      <c r="E39" s="226" t="s">
        <v>139</v>
      </c>
      <c r="F39" s="222"/>
      <c r="G39" s="335" t="s">
        <v>575</v>
      </c>
      <c r="H39" s="335"/>
      <c r="I39" s="335"/>
      <c r="J39" s="335"/>
      <c r="K39" s="220"/>
    </row>
    <row r="40" spans="2:11" ht="15" customHeight="1">
      <c r="B40" s="223"/>
      <c r="C40" s="224"/>
      <c r="D40" s="222"/>
      <c r="E40" s="226" t="s">
        <v>576</v>
      </c>
      <c r="F40" s="222"/>
      <c r="G40" s="335" t="s">
        <v>577</v>
      </c>
      <c r="H40" s="335"/>
      <c r="I40" s="335"/>
      <c r="J40" s="335"/>
      <c r="K40" s="220"/>
    </row>
    <row r="41" spans="2:11" ht="15" customHeight="1">
      <c r="B41" s="223"/>
      <c r="C41" s="224"/>
      <c r="D41" s="222"/>
      <c r="E41" s="226"/>
      <c r="F41" s="222"/>
      <c r="G41" s="335" t="s">
        <v>578</v>
      </c>
      <c r="H41" s="335"/>
      <c r="I41" s="335"/>
      <c r="J41" s="335"/>
      <c r="K41" s="220"/>
    </row>
    <row r="42" spans="2:11" ht="15" customHeight="1">
      <c r="B42" s="223"/>
      <c r="C42" s="224"/>
      <c r="D42" s="222"/>
      <c r="E42" s="226" t="s">
        <v>579</v>
      </c>
      <c r="F42" s="222"/>
      <c r="G42" s="335" t="s">
        <v>580</v>
      </c>
      <c r="H42" s="335"/>
      <c r="I42" s="335"/>
      <c r="J42" s="335"/>
      <c r="K42" s="220"/>
    </row>
    <row r="43" spans="2:11" ht="15" customHeight="1">
      <c r="B43" s="223"/>
      <c r="C43" s="224"/>
      <c r="D43" s="222"/>
      <c r="E43" s="226" t="s">
        <v>142</v>
      </c>
      <c r="F43" s="222"/>
      <c r="G43" s="335" t="s">
        <v>581</v>
      </c>
      <c r="H43" s="335"/>
      <c r="I43" s="335"/>
      <c r="J43" s="335"/>
      <c r="K43" s="220"/>
    </row>
    <row r="44" spans="2:11" ht="12.75" customHeight="1">
      <c r="B44" s="223"/>
      <c r="C44" s="224"/>
      <c r="D44" s="222"/>
      <c r="E44" s="222"/>
      <c r="F44" s="222"/>
      <c r="G44" s="222"/>
      <c r="H44" s="222"/>
      <c r="I44" s="222"/>
      <c r="J44" s="222"/>
      <c r="K44" s="220"/>
    </row>
    <row r="45" spans="2:11" ht="15" customHeight="1">
      <c r="B45" s="223"/>
      <c r="C45" s="224"/>
      <c r="D45" s="335" t="s">
        <v>582</v>
      </c>
      <c r="E45" s="335"/>
      <c r="F45" s="335"/>
      <c r="G45" s="335"/>
      <c r="H45" s="335"/>
      <c r="I45" s="335"/>
      <c r="J45" s="335"/>
      <c r="K45" s="220"/>
    </row>
    <row r="46" spans="2:11" ht="15" customHeight="1">
      <c r="B46" s="223"/>
      <c r="C46" s="224"/>
      <c r="D46" s="224"/>
      <c r="E46" s="335" t="s">
        <v>583</v>
      </c>
      <c r="F46" s="335"/>
      <c r="G46" s="335"/>
      <c r="H46" s="335"/>
      <c r="I46" s="335"/>
      <c r="J46" s="335"/>
      <c r="K46" s="220"/>
    </row>
    <row r="47" spans="2:11" ht="15" customHeight="1">
      <c r="B47" s="223"/>
      <c r="C47" s="224"/>
      <c r="D47" s="224"/>
      <c r="E47" s="335" t="s">
        <v>584</v>
      </c>
      <c r="F47" s="335"/>
      <c r="G47" s="335"/>
      <c r="H47" s="335"/>
      <c r="I47" s="335"/>
      <c r="J47" s="335"/>
      <c r="K47" s="220"/>
    </row>
    <row r="48" spans="2:11" ht="15" customHeight="1">
      <c r="B48" s="223"/>
      <c r="C48" s="224"/>
      <c r="D48" s="224"/>
      <c r="E48" s="335" t="s">
        <v>585</v>
      </c>
      <c r="F48" s="335"/>
      <c r="G48" s="335"/>
      <c r="H48" s="335"/>
      <c r="I48" s="335"/>
      <c r="J48" s="335"/>
      <c r="K48" s="220"/>
    </row>
    <row r="49" spans="2:11" ht="15" customHeight="1">
      <c r="B49" s="223"/>
      <c r="C49" s="224"/>
      <c r="D49" s="335" t="s">
        <v>586</v>
      </c>
      <c r="E49" s="335"/>
      <c r="F49" s="335"/>
      <c r="G49" s="335"/>
      <c r="H49" s="335"/>
      <c r="I49" s="335"/>
      <c r="J49" s="335"/>
      <c r="K49" s="220"/>
    </row>
    <row r="50" spans="2:11" ht="25.5" customHeight="1">
      <c r="B50" s="219"/>
      <c r="C50" s="338" t="s">
        <v>587</v>
      </c>
      <c r="D50" s="338"/>
      <c r="E50" s="338"/>
      <c r="F50" s="338"/>
      <c r="G50" s="338"/>
      <c r="H50" s="338"/>
      <c r="I50" s="338"/>
      <c r="J50" s="338"/>
      <c r="K50" s="220"/>
    </row>
    <row r="51" spans="2:11" ht="5.25" customHeight="1">
      <c r="B51" s="219"/>
      <c r="C51" s="221"/>
      <c r="D51" s="221"/>
      <c r="E51" s="221"/>
      <c r="F51" s="221"/>
      <c r="G51" s="221"/>
      <c r="H51" s="221"/>
      <c r="I51" s="221"/>
      <c r="J51" s="221"/>
      <c r="K51" s="220"/>
    </row>
    <row r="52" spans="2:11" ht="15" customHeight="1">
      <c r="B52" s="219"/>
      <c r="C52" s="335" t="s">
        <v>588</v>
      </c>
      <c r="D52" s="335"/>
      <c r="E52" s="335"/>
      <c r="F52" s="335"/>
      <c r="G52" s="335"/>
      <c r="H52" s="335"/>
      <c r="I52" s="335"/>
      <c r="J52" s="335"/>
      <c r="K52" s="220"/>
    </row>
    <row r="53" spans="2:11" ht="15" customHeight="1">
      <c r="B53" s="219"/>
      <c r="C53" s="335" t="s">
        <v>589</v>
      </c>
      <c r="D53" s="335"/>
      <c r="E53" s="335"/>
      <c r="F53" s="335"/>
      <c r="G53" s="335"/>
      <c r="H53" s="335"/>
      <c r="I53" s="335"/>
      <c r="J53" s="335"/>
      <c r="K53" s="220"/>
    </row>
    <row r="54" spans="2:11" ht="12.75" customHeight="1">
      <c r="B54" s="219"/>
      <c r="C54" s="222"/>
      <c r="D54" s="222"/>
      <c r="E54" s="222"/>
      <c r="F54" s="222"/>
      <c r="G54" s="222"/>
      <c r="H54" s="222"/>
      <c r="I54" s="222"/>
      <c r="J54" s="222"/>
      <c r="K54" s="220"/>
    </row>
    <row r="55" spans="2:11" ht="15" customHeight="1">
      <c r="B55" s="219"/>
      <c r="C55" s="335" t="s">
        <v>590</v>
      </c>
      <c r="D55" s="335"/>
      <c r="E55" s="335"/>
      <c r="F55" s="335"/>
      <c r="G55" s="335"/>
      <c r="H55" s="335"/>
      <c r="I55" s="335"/>
      <c r="J55" s="335"/>
      <c r="K55" s="220"/>
    </row>
    <row r="56" spans="2:11" ht="15" customHeight="1">
      <c r="B56" s="219"/>
      <c r="C56" s="224"/>
      <c r="D56" s="335" t="s">
        <v>591</v>
      </c>
      <c r="E56" s="335"/>
      <c r="F56" s="335"/>
      <c r="G56" s="335"/>
      <c r="H56" s="335"/>
      <c r="I56" s="335"/>
      <c r="J56" s="335"/>
      <c r="K56" s="220"/>
    </row>
    <row r="57" spans="2:11" ht="15" customHeight="1">
      <c r="B57" s="219"/>
      <c r="C57" s="224"/>
      <c r="D57" s="335" t="s">
        <v>592</v>
      </c>
      <c r="E57" s="335"/>
      <c r="F57" s="335"/>
      <c r="G57" s="335"/>
      <c r="H57" s="335"/>
      <c r="I57" s="335"/>
      <c r="J57" s="335"/>
      <c r="K57" s="220"/>
    </row>
    <row r="58" spans="2:11" ht="15" customHeight="1">
      <c r="B58" s="219"/>
      <c r="C58" s="224"/>
      <c r="D58" s="335" t="s">
        <v>593</v>
      </c>
      <c r="E58" s="335"/>
      <c r="F58" s="335"/>
      <c r="G58" s="335"/>
      <c r="H58" s="335"/>
      <c r="I58" s="335"/>
      <c r="J58" s="335"/>
      <c r="K58" s="220"/>
    </row>
    <row r="59" spans="2:11" ht="15" customHeight="1">
      <c r="B59" s="219"/>
      <c r="C59" s="224"/>
      <c r="D59" s="335" t="s">
        <v>594</v>
      </c>
      <c r="E59" s="335"/>
      <c r="F59" s="335"/>
      <c r="G59" s="335"/>
      <c r="H59" s="335"/>
      <c r="I59" s="335"/>
      <c r="J59" s="335"/>
      <c r="K59" s="220"/>
    </row>
    <row r="60" spans="2:11" ht="15" customHeight="1">
      <c r="B60" s="219"/>
      <c r="C60" s="224"/>
      <c r="D60" s="337" t="s">
        <v>595</v>
      </c>
      <c r="E60" s="337"/>
      <c r="F60" s="337"/>
      <c r="G60" s="337"/>
      <c r="H60" s="337"/>
      <c r="I60" s="337"/>
      <c r="J60" s="337"/>
      <c r="K60" s="220"/>
    </row>
    <row r="61" spans="2:11" ht="15" customHeight="1">
      <c r="B61" s="219"/>
      <c r="C61" s="224"/>
      <c r="D61" s="335" t="s">
        <v>596</v>
      </c>
      <c r="E61" s="335"/>
      <c r="F61" s="335"/>
      <c r="G61" s="335"/>
      <c r="H61" s="335"/>
      <c r="I61" s="335"/>
      <c r="J61" s="335"/>
      <c r="K61" s="220"/>
    </row>
    <row r="62" spans="2:11" ht="12.75" customHeight="1">
      <c r="B62" s="219"/>
      <c r="C62" s="224"/>
      <c r="D62" s="224"/>
      <c r="E62" s="227"/>
      <c r="F62" s="224"/>
      <c r="G62" s="224"/>
      <c r="H62" s="224"/>
      <c r="I62" s="224"/>
      <c r="J62" s="224"/>
      <c r="K62" s="220"/>
    </row>
    <row r="63" spans="2:11" ht="15" customHeight="1">
      <c r="B63" s="219"/>
      <c r="C63" s="224"/>
      <c r="D63" s="335" t="s">
        <v>597</v>
      </c>
      <c r="E63" s="335"/>
      <c r="F63" s="335"/>
      <c r="G63" s="335"/>
      <c r="H63" s="335"/>
      <c r="I63" s="335"/>
      <c r="J63" s="335"/>
      <c r="K63" s="220"/>
    </row>
    <row r="64" spans="2:11" ht="15" customHeight="1">
      <c r="B64" s="219"/>
      <c r="C64" s="224"/>
      <c r="D64" s="337" t="s">
        <v>598</v>
      </c>
      <c r="E64" s="337"/>
      <c r="F64" s="337"/>
      <c r="G64" s="337"/>
      <c r="H64" s="337"/>
      <c r="I64" s="337"/>
      <c r="J64" s="337"/>
      <c r="K64" s="220"/>
    </row>
    <row r="65" spans="2:11" ht="15" customHeight="1">
      <c r="B65" s="219"/>
      <c r="C65" s="224"/>
      <c r="D65" s="335" t="s">
        <v>599</v>
      </c>
      <c r="E65" s="335"/>
      <c r="F65" s="335"/>
      <c r="G65" s="335"/>
      <c r="H65" s="335"/>
      <c r="I65" s="335"/>
      <c r="J65" s="335"/>
      <c r="K65" s="220"/>
    </row>
    <row r="66" spans="2:11" ht="15" customHeight="1">
      <c r="B66" s="219"/>
      <c r="C66" s="224"/>
      <c r="D66" s="335" t="s">
        <v>600</v>
      </c>
      <c r="E66" s="335"/>
      <c r="F66" s="335"/>
      <c r="G66" s="335"/>
      <c r="H66" s="335"/>
      <c r="I66" s="335"/>
      <c r="J66" s="335"/>
      <c r="K66" s="220"/>
    </row>
    <row r="67" spans="2:11" ht="15" customHeight="1">
      <c r="B67" s="219"/>
      <c r="C67" s="224"/>
      <c r="D67" s="335" t="s">
        <v>601</v>
      </c>
      <c r="E67" s="335"/>
      <c r="F67" s="335"/>
      <c r="G67" s="335"/>
      <c r="H67" s="335"/>
      <c r="I67" s="335"/>
      <c r="J67" s="335"/>
      <c r="K67" s="220"/>
    </row>
    <row r="68" spans="2:11" ht="15" customHeight="1">
      <c r="B68" s="219"/>
      <c r="C68" s="224"/>
      <c r="D68" s="335" t="s">
        <v>602</v>
      </c>
      <c r="E68" s="335"/>
      <c r="F68" s="335"/>
      <c r="G68" s="335"/>
      <c r="H68" s="335"/>
      <c r="I68" s="335"/>
      <c r="J68" s="335"/>
      <c r="K68" s="220"/>
    </row>
    <row r="69" spans="2:11" ht="12.75" customHeight="1">
      <c r="B69" s="228"/>
      <c r="C69" s="229"/>
      <c r="D69" s="229"/>
      <c r="E69" s="229"/>
      <c r="F69" s="229"/>
      <c r="G69" s="229"/>
      <c r="H69" s="229"/>
      <c r="I69" s="229"/>
      <c r="J69" s="229"/>
      <c r="K69" s="230"/>
    </row>
    <row r="70" spans="2:11" ht="18.75" customHeight="1">
      <c r="B70" s="231"/>
      <c r="C70" s="231"/>
      <c r="D70" s="231"/>
      <c r="E70" s="231"/>
      <c r="F70" s="231"/>
      <c r="G70" s="231"/>
      <c r="H70" s="231"/>
      <c r="I70" s="231"/>
      <c r="J70" s="231"/>
      <c r="K70" s="232"/>
    </row>
    <row r="71" spans="2:11" ht="18.75" customHeight="1"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  <row r="72" spans="2:11" ht="7.5" customHeight="1">
      <c r="B72" s="233"/>
      <c r="C72" s="234"/>
      <c r="D72" s="234"/>
      <c r="E72" s="234"/>
      <c r="F72" s="234"/>
      <c r="G72" s="234"/>
      <c r="H72" s="234"/>
      <c r="I72" s="234"/>
      <c r="J72" s="234"/>
      <c r="K72" s="235"/>
    </row>
    <row r="73" spans="2:11" ht="45" customHeight="1">
      <c r="B73" s="236"/>
      <c r="C73" s="336" t="s">
        <v>539</v>
      </c>
      <c r="D73" s="336"/>
      <c r="E73" s="336"/>
      <c r="F73" s="336"/>
      <c r="G73" s="336"/>
      <c r="H73" s="336"/>
      <c r="I73" s="336"/>
      <c r="J73" s="336"/>
      <c r="K73" s="237"/>
    </row>
    <row r="74" spans="2:11" ht="17.25" customHeight="1">
      <c r="B74" s="236"/>
      <c r="C74" s="238" t="s">
        <v>603</v>
      </c>
      <c r="D74" s="238"/>
      <c r="E74" s="238"/>
      <c r="F74" s="238" t="s">
        <v>604</v>
      </c>
      <c r="G74" s="239"/>
      <c r="H74" s="238" t="s">
        <v>137</v>
      </c>
      <c r="I74" s="238" t="s">
        <v>58</v>
      </c>
      <c r="J74" s="238" t="s">
        <v>605</v>
      </c>
      <c r="K74" s="237"/>
    </row>
    <row r="75" spans="2:11" ht="17.25" customHeight="1">
      <c r="B75" s="236"/>
      <c r="C75" s="240" t="s">
        <v>606</v>
      </c>
      <c r="D75" s="240"/>
      <c r="E75" s="240"/>
      <c r="F75" s="241" t="s">
        <v>607</v>
      </c>
      <c r="G75" s="242"/>
      <c r="H75" s="240"/>
      <c r="I75" s="240"/>
      <c r="J75" s="240" t="s">
        <v>608</v>
      </c>
      <c r="K75" s="237"/>
    </row>
    <row r="76" spans="2:11" ht="5.25" customHeight="1">
      <c r="B76" s="236"/>
      <c r="C76" s="243"/>
      <c r="D76" s="243"/>
      <c r="E76" s="243"/>
      <c r="F76" s="243"/>
      <c r="G76" s="244"/>
      <c r="H76" s="243"/>
      <c r="I76" s="243"/>
      <c r="J76" s="243"/>
      <c r="K76" s="237"/>
    </row>
    <row r="77" spans="2:11" ht="15" customHeight="1">
      <c r="B77" s="236"/>
      <c r="C77" s="226" t="s">
        <v>54</v>
      </c>
      <c r="D77" s="243"/>
      <c r="E77" s="243"/>
      <c r="F77" s="245" t="s">
        <v>609</v>
      </c>
      <c r="G77" s="244"/>
      <c r="H77" s="226" t="s">
        <v>610</v>
      </c>
      <c r="I77" s="226" t="s">
        <v>611</v>
      </c>
      <c r="J77" s="226">
        <v>20</v>
      </c>
      <c r="K77" s="237"/>
    </row>
    <row r="78" spans="2:11" ht="15" customHeight="1">
      <c r="B78" s="236"/>
      <c r="C78" s="226" t="s">
        <v>612</v>
      </c>
      <c r="D78" s="226"/>
      <c r="E78" s="226"/>
      <c r="F78" s="245" t="s">
        <v>609</v>
      </c>
      <c r="G78" s="244"/>
      <c r="H78" s="226" t="s">
        <v>613</v>
      </c>
      <c r="I78" s="226" t="s">
        <v>611</v>
      </c>
      <c r="J78" s="226">
        <v>120</v>
      </c>
      <c r="K78" s="237"/>
    </row>
    <row r="79" spans="2:11" ht="15" customHeight="1">
      <c r="B79" s="246"/>
      <c r="C79" s="226" t="s">
        <v>614</v>
      </c>
      <c r="D79" s="226"/>
      <c r="E79" s="226"/>
      <c r="F79" s="245" t="s">
        <v>615</v>
      </c>
      <c r="G79" s="244"/>
      <c r="H79" s="226" t="s">
        <v>616</v>
      </c>
      <c r="I79" s="226" t="s">
        <v>611</v>
      </c>
      <c r="J79" s="226">
        <v>50</v>
      </c>
      <c r="K79" s="237"/>
    </row>
    <row r="80" spans="2:11" ht="15" customHeight="1">
      <c r="B80" s="246"/>
      <c r="C80" s="226" t="s">
        <v>617</v>
      </c>
      <c r="D80" s="226"/>
      <c r="E80" s="226"/>
      <c r="F80" s="245" t="s">
        <v>609</v>
      </c>
      <c r="G80" s="244"/>
      <c r="H80" s="226" t="s">
        <v>618</v>
      </c>
      <c r="I80" s="226" t="s">
        <v>619</v>
      </c>
      <c r="J80" s="226"/>
      <c r="K80" s="237"/>
    </row>
    <row r="81" spans="2:11" ht="15" customHeight="1">
      <c r="B81" s="246"/>
      <c r="C81" s="247" t="s">
        <v>620</v>
      </c>
      <c r="D81" s="247"/>
      <c r="E81" s="247"/>
      <c r="F81" s="248" t="s">
        <v>615</v>
      </c>
      <c r="G81" s="247"/>
      <c r="H81" s="247" t="s">
        <v>621</v>
      </c>
      <c r="I81" s="247" t="s">
        <v>611</v>
      </c>
      <c r="J81" s="247">
        <v>15</v>
      </c>
      <c r="K81" s="237"/>
    </row>
    <row r="82" spans="2:11" ht="15" customHeight="1">
      <c r="B82" s="246"/>
      <c r="C82" s="247" t="s">
        <v>622</v>
      </c>
      <c r="D82" s="247"/>
      <c r="E82" s="247"/>
      <c r="F82" s="248" t="s">
        <v>615</v>
      </c>
      <c r="G82" s="247"/>
      <c r="H82" s="247" t="s">
        <v>623</v>
      </c>
      <c r="I82" s="247" t="s">
        <v>611</v>
      </c>
      <c r="J82" s="247">
        <v>15</v>
      </c>
      <c r="K82" s="237"/>
    </row>
    <row r="83" spans="2:11" ht="15" customHeight="1">
      <c r="B83" s="246"/>
      <c r="C83" s="247" t="s">
        <v>624</v>
      </c>
      <c r="D83" s="247"/>
      <c r="E83" s="247"/>
      <c r="F83" s="248" t="s">
        <v>615</v>
      </c>
      <c r="G83" s="247"/>
      <c r="H83" s="247" t="s">
        <v>625</v>
      </c>
      <c r="I83" s="247" t="s">
        <v>611</v>
      </c>
      <c r="J83" s="247">
        <v>20</v>
      </c>
      <c r="K83" s="237"/>
    </row>
    <row r="84" spans="2:11" ht="15" customHeight="1">
      <c r="B84" s="246"/>
      <c r="C84" s="247" t="s">
        <v>626</v>
      </c>
      <c r="D84" s="247"/>
      <c r="E84" s="247"/>
      <c r="F84" s="248" t="s">
        <v>615</v>
      </c>
      <c r="G84" s="247"/>
      <c r="H84" s="247" t="s">
        <v>627</v>
      </c>
      <c r="I84" s="247" t="s">
        <v>611</v>
      </c>
      <c r="J84" s="247">
        <v>20</v>
      </c>
      <c r="K84" s="237"/>
    </row>
    <row r="85" spans="2:11" ht="15" customHeight="1">
      <c r="B85" s="246"/>
      <c r="C85" s="226" t="s">
        <v>628</v>
      </c>
      <c r="D85" s="226"/>
      <c r="E85" s="226"/>
      <c r="F85" s="245" t="s">
        <v>615</v>
      </c>
      <c r="G85" s="244"/>
      <c r="H85" s="226" t="s">
        <v>629</v>
      </c>
      <c r="I85" s="226" t="s">
        <v>611</v>
      </c>
      <c r="J85" s="226">
        <v>50</v>
      </c>
      <c r="K85" s="237"/>
    </row>
    <row r="86" spans="2:11" ht="15" customHeight="1">
      <c r="B86" s="246"/>
      <c r="C86" s="226" t="s">
        <v>630</v>
      </c>
      <c r="D86" s="226"/>
      <c r="E86" s="226"/>
      <c r="F86" s="245" t="s">
        <v>615</v>
      </c>
      <c r="G86" s="244"/>
      <c r="H86" s="226" t="s">
        <v>631</v>
      </c>
      <c r="I86" s="226" t="s">
        <v>611</v>
      </c>
      <c r="J86" s="226">
        <v>20</v>
      </c>
      <c r="K86" s="237"/>
    </row>
    <row r="87" spans="2:11" ht="15" customHeight="1">
      <c r="B87" s="246"/>
      <c r="C87" s="226" t="s">
        <v>632</v>
      </c>
      <c r="D87" s="226"/>
      <c r="E87" s="226"/>
      <c r="F87" s="245" t="s">
        <v>615</v>
      </c>
      <c r="G87" s="244"/>
      <c r="H87" s="226" t="s">
        <v>633</v>
      </c>
      <c r="I87" s="226" t="s">
        <v>611</v>
      </c>
      <c r="J87" s="226">
        <v>20</v>
      </c>
      <c r="K87" s="237"/>
    </row>
    <row r="88" spans="2:11" ht="15" customHeight="1">
      <c r="B88" s="246"/>
      <c r="C88" s="226" t="s">
        <v>634</v>
      </c>
      <c r="D88" s="226"/>
      <c r="E88" s="226"/>
      <c r="F88" s="245" t="s">
        <v>615</v>
      </c>
      <c r="G88" s="244"/>
      <c r="H88" s="226" t="s">
        <v>635</v>
      </c>
      <c r="I88" s="226" t="s">
        <v>611</v>
      </c>
      <c r="J88" s="226">
        <v>50</v>
      </c>
      <c r="K88" s="237"/>
    </row>
    <row r="89" spans="2:11" ht="15" customHeight="1">
      <c r="B89" s="246"/>
      <c r="C89" s="226" t="s">
        <v>636</v>
      </c>
      <c r="D89" s="226"/>
      <c r="E89" s="226"/>
      <c r="F89" s="245" t="s">
        <v>615</v>
      </c>
      <c r="G89" s="244"/>
      <c r="H89" s="226" t="s">
        <v>636</v>
      </c>
      <c r="I89" s="226" t="s">
        <v>611</v>
      </c>
      <c r="J89" s="226">
        <v>50</v>
      </c>
      <c r="K89" s="237"/>
    </row>
    <row r="90" spans="2:11" ht="15" customHeight="1">
      <c r="B90" s="246"/>
      <c r="C90" s="226" t="s">
        <v>143</v>
      </c>
      <c r="D90" s="226"/>
      <c r="E90" s="226"/>
      <c r="F90" s="245" t="s">
        <v>615</v>
      </c>
      <c r="G90" s="244"/>
      <c r="H90" s="226" t="s">
        <v>637</v>
      </c>
      <c r="I90" s="226" t="s">
        <v>611</v>
      </c>
      <c r="J90" s="226">
        <v>255</v>
      </c>
      <c r="K90" s="237"/>
    </row>
    <row r="91" spans="2:11" ht="15" customHeight="1">
      <c r="B91" s="246"/>
      <c r="C91" s="226" t="s">
        <v>638</v>
      </c>
      <c r="D91" s="226"/>
      <c r="E91" s="226"/>
      <c r="F91" s="245" t="s">
        <v>609</v>
      </c>
      <c r="G91" s="244"/>
      <c r="H91" s="226" t="s">
        <v>639</v>
      </c>
      <c r="I91" s="226" t="s">
        <v>640</v>
      </c>
      <c r="J91" s="226"/>
      <c r="K91" s="237"/>
    </row>
    <row r="92" spans="2:11" ht="15" customHeight="1">
      <c r="B92" s="246"/>
      <c r="C92" s="226" t="s">
        <v>641</v>
      </c>
      <c r="D92" s="226"/>
      <c r="E92" s="226"/>
      <c r="F92" s="245" t="s">
        <v>609</v>
      </c>
      <c r="G92" s="244"/>
      <c r="H92" s="226" t="s">
        <v>642</v>
      </c>
      <c r="I92" s="226" t="s">
        <v>643</v>
      </c>
      <c r="J92" s="226"/>
      <c r="K92" s="237"/>
    </row>
    <row r="93" spans="2:11" ht="15" customHeight="1">
      <c r="B93" s="246"/>
      <c r="C93" s="226" t="s">
        <v>644</v>
      </c>
      <c r="D93" s="226"/>
      <c r="E93" s="226"/>
      <c r="F93" s="245" t="s">
        <v>609</v>
      </c>
      <c r="G93" s="244"/>
      <c r="H93" s="226" t="s">
        <v>644</v>
      </c>
      <c r="I93" s="226" t="s">
        <v>643</v>
      </c>
      <c r="J93" s="226"/>
      <c r="K93" s="237"/>
    </row>
    <row r="94" spans="2:11" ht="15" customHeight="1">
      <c r="B94" s="246"/>
      <c r="C94" s="226" t="s">
        <v>39</v>
      </c>
      <c r="D94" s="226"/>
      <c r="E94" s="226"/>
      <c r="F94" s="245" t="s">
        <v>609</v>
      </c>
      <c r="G94" s="244"/>
      <c r="H94" s="226" t="s">
        <v>645</v>
      </c>
      <c r="I94" s="226" t="s">
        <v>643</v>
      </c>
      <c r="J94" s="226"/>
      <c r="K94" s="237"/>
    </row>
    <row r="95" spans="2:11" ht="15" customHeight="1">
      <c r="B95" s="246"/>
      <c r="C95" s="226" t="s">
        <v>49</v>
      </c>
      <c r="D95" s="226"/>
      <c r="E95" s="226"/>
      <c r="F95" s="245" t="s">
        <v>609</v>
      </c>
      <c r="G95" s="244"/>
      <c r="H95" s="226" t="s">
        <v>646</v>
      </c>
      <c r="I95" s="226" t="s">
        <v>643</v>
      </c>
      <c r="J95" s="226"/>
      <c r="K95" s="237"/>
    </row>
    <row r="96" spans="2:11" ht="15" customHeight="1">
      <c r="B96" s="249"/>
      <c r="C96" s="250"/>
      <c r="D96" s="250"/>
      <c r="E96" s="250"/>
      <c r="F96" s="250"/>
      <c r="G96" s="250"/>
      <c r="H96" s="250"/>
      <c r="I96" s="250"/>
      <c r="J96" s="250"/>
      <c r="K96" s="251"/>
    </row>
    <row r="97" spans="2:11" ht="18.75" customHeight="1">
      <c r="B97" s="252"/>
      <c r="C97" s="253"/>
      <c r="D97" s="253"/>
      <c r="E97" s="253"/>
      <c r="F97" s="253"/>
      <c r="G97" s="253"/>
      <c r="H97" s="253"/>
      <c r="I97" s="253"/>
      <c r="J97" s="253"/>
      <c r="K97" s="252"/>
    </row>
    <row r="98" spans="2:11" ht="18.75" customHeight="1">
      <c r="B98" s="232"/>
      <c r="C98" s="232"/>
      <c r="D98" s="232"/>
      <c r="E98" s="232"/>
      <c r="F98" s="232"/>
      <c r="G98" s="232"/>
      <c r="H98" s="232"/>
      <c r="I98" s="232"/>
      <c r="J98" s="232"/>
      <c r="K98" s="232"/>
    </row>
    <row r="99" spans="2:11" ht="7.5" customHeight="1">
      <c r="B99" s="233"/>
      <c r="C99" s="234"/>
      <c r="D99" s="234"/>
      <c r="E99" s="234"/>
      <c r="F99" s="234"/>
      <c r="G99" s="234"/>
      <c r="H99" s="234"/>
      <c r="I99" s="234"/>
      <c r="J99" s="234"/>
      <c r="K99" s="235"/>
    </row>
    <row r="100" spans="2:11" ht="45" customHeight="1">
      <c r="B100" s="236"/>
      <c r="C100" s="336" t="s">
        <v>647</v>
      </c>
      <c r="D100" s="336"/>
      <c r="E100" s="336"/>
      <c r="F100" s="336"/>
      <c r="G100" s="336"/>
      <c r="H100" s="336"/>
      <c r="I100" s="336"/>
      <c r="J100" s="336"/>
      <c r="K100" s="237"/>
    </row>
    <row r="101" spans="2:11" ht="17.25" customHeight="1">
      <c r="B101" s="236"/>
      <c r="C101" s="238" t="s">
        <v>603</v>
      </c>
      <c r="D101" s="238"/>
      <c r="E101" s="238"/>
      <c r="F101" s="238" t="s">
        <v>604</v>
      </c>
      <c r="G101" s="239"/>
      <c r="H101" s="238" t="s">
        <v>137</v>
      </c>
      <c r="I101" s="238" t="s">
        <v>58</v>
      </c>
      <c r="J101" s="238" t="s">
        <v>605</v>
      </c>
      <c r="K101" s="237"/>
    </row>
    <row r="102" spans="2:11" ht="17.25" customHeight="1">
      <c r="B102" s="236"/>
      <c r="C102" s="240" t="s">
        <v>606</v>
      </c>
      <c r="D102" s="240"/>
      <c r="E102" s="240"/>
      <c r="F102" s="241" t="s">
        <v>607</v>
      </c>
      <c r="G102" s="242"/>
      <c r="H102" s="240"/>
      <c r="I102" s="240"/>
      <c r="J102" s="240" t="s">
        <v>608</v>
      </c>
      <c r="K102" s="237"/>
    </row>
    <row r="103" spans="2:11" ht="5.25" customHeight="1">
      <c r="B103" s="236"/>
      <c r="C103" s="238"/>
      <c r="D103" s="238"/>
      <c r="E103" s="238"/>
      <c r="F103" s="238"/>
      <c r="G103" s="254"/>
      <c r="H103" s="238"/>
      <c r="I103" s="238"/>
      <c r="J103" s="238"/>
      <c r="K103" s="237"/>
    </row>
    <row r="104" spans="2:11" ht="15" customHeight="1">
      <c r="B104" s="236"/>
      <c r="C104" s="226" t="s">
        <v>54</v>
      </c>
      <c r="D104" s="243"/>
      <c r="E104" s="243"/>
      <c r="F104" s="245" t="s">
        <v>609</v>
      </c>
      <c r="G104" s="254"/>
      <c r="H104" s="226" t="s">
        <v>648</v>
      </c>
      <c r="I104" s="226" t="s">
        <v>611</v>
      </c>
      <c r="J104" s="226">
        <v>20</v>
      </c>
      <c r="K104" s="237"/>
    </row>
    <row r="105" spans="2:11" ht="15" customHeight="1">
      <c r="B105" s="236"/>
      <c r="C105" s="226" t="s">
        <v>612</v>
      </c>
      <c r="D105" s="226"/>
      <c r="E105" s="226"/>
      <c r="F105" s="245" t="s">
        <v>609</v>
      </c>
      <c r="G105" s="226"/>
      <c r="H105" s="226" t="s">
        <v>648</v>
      </c>
      <c r="I105" s="226" t="s">
        <v>611</v>
      </c>
      <c r="J105" s="226">
        <v>120</v>
      </c>
      <c r="K105" s="237"/>
    </row>
    <row r="106" spans="2:11" ht="15" customHeight="1">
      <c r="B106" s="246"/>
      <c r="C106" s="226" t="s">
        <v>614</v>
      </c>
      <c r="D106" s="226"/>
      <c r="E106" s="226"/>
      <c r="F106" s="245" t="s">
        <v>615</v>
      </c>
      <c r="G106" s="226"/>
      <c r="H106" s="226" t="s">
        <v>648</v>
      </c>
      <c r="I106" s="226" t="s">
        <v>611</v>
      </c>
      <c r="J106" s="226">
        <v>50</v>
      </c>
      <c r="K106" s="237"/>
    </row>
    <row r="107" spans="2:11" ht="15" customHeight="1">
      <c r="B107" s="246"/>
      <c r="C107" s="226" t="s">
        <v>617</v>
      </c>
      <c r="D107" s="226"/>
      <c r="E107" s="226"/>
      <c r="F107" s="245" t="s">
        <v>609</v>
      </c>
      <c r="G107" s="226"/>
      <c r="H107" s="226" t="s">
        <v>648</v>
      </c>
      <c r="I107" s="226" t="s">
        <v>619</v>
      </c>
      <c r="J107" s="226"/>
      <c r="K107" s="237"/>
    </row>
    <row r="108" spans="2:11" ht="15" customHeight="1">
      <c r="B108" s="246"/>
      <c r="C108" s="226" t="s">
        <v>628</v>
      </c>
      <c r="D108" s="226"/>
      <c r="E108" s="226"/>
      <c r="F108" s="245" t="s">
        <v>615</v>
      </c>
      <c r="G108" s="226"/>
      <c r="H108" s="226" t="s">
        <v>648</v>
      </c>
      <c r="I108" s="226" t="s">
        <v>611</v>
      </c>
      <c r="J108" s="226">
        <v>50</v>
      </c>
      <c r="K108" s="237"/>
    </row>
    <row r="109" spans="2:11" ht="15" customHeight="1">
      <c r="B109" s="246"/>
      <c r="C109" s="226" t="s">
        <v>636</v>
      </c>
      <c r="D109" s="226"/>
      <c r="E109" s="226"/>
      <c r="F109" s="245" t="s">
        <v>615</v>
      </c>
      <c r="G109" s="226"/>
      <c r="H109" s="226" t="s">
        <v>648</v>
      </c>
      <c r="I109" s="226" t="s">
        <v>611</v>
      </c>
      <c r="J109" s="226">
        <v>50</v>
      </c>
      <c r="K109" s="237"/>
    </row>
    <row r="110" spans="2:11" ht="15" customHeight="1">
      <c r="B110" s="246"/>
      <c r="C110" s="226" t="s">
        <v>634</v>
      </c>
      <c r="D110" s="226"/>
      <c r="E110" s="226"/>
      <c r="F110" s="245" t="s">
        <v>615</v>
      </c>
      <c r="G110" s="226"/>
      <c r="H110" s="226" t="s">
        <v>648</v>
      </c>
      <c r="I110" s="226" t="s">
        <v>611</v>
      </c>
      <c r="J110" s="226">
        <v>50</v>
      </c>
      <c r="K110" s="237"/>
    </row>
    <row r="111" spans="2:11" ht="15" customHeight="1">
      <c r="B111" s="246"/>
      <c r="C111" s="226" t="s">
        <v>54</v>
      </c>
      <c r="D111" s="226"/>
      <c r="E111" s="226"/>
      <c r="F111" s="245" t="s">
        <v>609</v>
      </c>
      <c r="G111" s="226"/>
      <c r="H111" s="226" t="s">
        <v>649</v>
      </c>
      <c r="I111" s="226" t="s">
        <v>611</v>
      </c>
      <c r="J111" s="226">
        <v>20</v>
      </c>
      <c r="K111" s="237"/>
    </row>
    <row r="112" spans="2:11" ht="15" customHeight="1">
      <c r="B112" s="246"/>
      <c r="C112" s="226" t="s">
        <v>650</v>
      </c>
      <c r="D112" s="226"/>
      <c r="E112" s="226"/>
      <c r="F112" s="245" t="s">
        <v>609</v>
      </c>
      <c r="G112" s="226"/>
      <c r="H112" s="226" t="s">
        <v>651</v>
      </c>
      <c r="I112" s="226" t="s">
        <v>611</v>
      </c>
      <c r="J112" s="226">
        <v>120</v>
      </c>
      <c r="K112" s="237"/>
    </row>
    <row r="113" spans="2:11" ht="15" customHeight="1">
      <c r="B113" s="246"/>
      <c r="C113" s="226" t="s">
        <v>39</v>
      </c>
      <c r="D113" s="226"/>
      <c r="E113" s="226"/>
      <c r="F113" s="245" t="s">
        <v>609</v>
      </c>
      <c r="G113" s="226"/>
      <c r="H113" s="226" t="s">
        <v>652</v>
      </c>
      <c r="I113" s="226" t="s">
        <v>643</v>
      </c>
      <c r="J113" s="226"/>
      <c r="K113" s="237"/>
    </row>
    <row r="114" spans="2:11" ht="15" customHeight="1">
      <c r="B114" s="246"/>
      <c r="C114" s="226" t="s">
        <v>49</v>
      </c>
      <c r="D114" s="226"/>
      <c r="E114" s="226"/>
      <c r="F114" s="245" t="s">
        <v>609</v>
      </c>
      <c r="G114" s="226"/>
      <c r="H114" s="226" t="s">
        <v>653</v>
      </c>
      <c r="I114" s="226" t="s">
        <v>643</v>
      </c>
      <c r="J114" s="226"/>
      <c r="K114" s="237"/>
    </row>
    <row r="115" spans="2:11" ht="15" customHeight="1">
      <c r="B115" s="246"/>
      <c r="C115" s="226" t="s">
        <v>58</v>
      </c>
      <c r="D115" s="226"/>
      <c r="E115" s="226"/>
      <c r="F115" s="245" t="s">
        <v>609</v>
      </c>
      <c r="G115" s="226"/>
      <c r="H115" s="226" t="s">
        <v>654</v>
      </c>
      <c r="I115" s="226" t="s">
        <v>655</v>
      </c>
      <c r="J115" s="226"/>
      <c r="K115" s="237"/>
    </row>
    <row r="116" spans="2:11" ht="15" customHeight="1">
      <c r="B116" s="249"/>
      <c r="C116" s="255"/>
      <c r="D116" s="255"/>
      <c r="E116" s="255"/>
      <c r="F116" s="255"/>
      <c r="G116" s="255"/>
      <c r="H116" s="255"/>
      <c r="I116" s="255"/>
      <c r="J116" s="255"/>
      <c r="K116" s="251"/>
    </row>
    <row r="117" spans="2:11" ht="18.75" customHeight="1">
      <c r="B117" s="256"/>
      <c r="C117" s="222"/>
      <c r="D117" s="222"/>
      <c r="E117" s="222"/>
      <c r="F117" s="257"/>
      <c r="G117" s="222"/>
      <c r="H117" s="222"/>
      <c r="I117" s="222"/>
      <c r="J117" s="222"/>
      <c r="K117" s="256"/>
    </row>
    <row r="118" spans="2:11" ht="18.75" customHeight="1"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</row>
    <row r="119" spans="2:11" ht="7.5" customHeight="1">
      <c r="B119" s="258"/>
      <c r="C119" s="259"/>
      <c r="D119" s="259"/>
      <c r="E119" s="259"/>
      <c r="F119" s="259"/>
      <c r="G119" s="259"/>
      <c r="H119" s="259"/>
      <c r="I119" s="259"/>
      <c r="J119" s="259"/>
      <c r="K119" s="260"/>
    </row>
    <row r="120" spans="2:11" ht="45" customHeight="1">
      <c r="B120" s="261"/>
      <c r="C120" s="333" t="s">
        <v>656</v>
      </c>
      <c r="D120" s="333"/>
      <c r="E120" s="333"/>
      <c r="F120" s="333"/>
      <c r="G120" s="333"/>
      <c r="H120" s="333"/>
      <c r="I120" s="333"/>
      <c r="J120" s="333"/>
      <c r="K120" s="262"/>
    </row>
    <row r="121" spans="2:11" ht="17.25" customHeight="1">
      <c r="B121" s="263"/>
      <c r="C121" s="238" t="s">
        <v>603</v>
      </c>
      <c r="D121" s="238"/>
      <c r="E121" s="238"/>
      <c r="F121" s="238" t="s">
        <v>604</v>
      </c>
      <c r="G121" s="239"/>
      <c r="H121" s="238" t="s">
        <v>137</v>
      </c>
      <c r="I121" s="238" t="s">
        <v>58</v>
      </c>
      <c r="J121" s="238" t="s">
        <v>605</v>
      </c>
      <c r="K121" s="264"/>
    </row>
    <row r="122" spans="2:11" ht="17.25" customHeight="1">
      <c r="B122" s="263"/>
      <c r="C122" s="240" t="s">
        <v>606</v>
      </c>
      <c r="D122" s="240"/>
      <c r="E122" s="240"/>
      <c r="F122" s="241" t="s">
        <v>607</v>
      </c>
      <c r="G122" s="242"/>
      <c r="H122" s="240"/>
      <c r="I122" s="240"/>
      <c r="J122" s="240" t="s">
        <v>608</v>
      </c>
      <c r="K122" s="264"/>
    </row>
    <row r="123" spans="2:11" ht="5.25" customHeight="1">
      <c r="B123" s="265"/>
      <c r="C123" s="243"/>
      <c r="D123" s="243"/>
      <c r="E123" s="243"/>
      <c r="F123" s="243"/>
      <c r="G123" s="226"/>
      <c r="H123" s="243"/>
      <c r="I123" s="243"/>
      <c r="J123" s="243"/>
      <c r="K123" s="266"/>
    </row>
    <row r="124" spans="2:11" ht="15" customHeight="1">
      <c r="B124" s="265"/>
      <c r="C124" s="226" t="s">
        <v>612</v>
      </c>
      <c r="D124" s="243"/>
      <c r="E124" s="243"/>
      <c r="F124" s="245" t="s">
        <v>609</v>
      </c>
      <c r="G124" s="226"/>
      <c r="H124" s="226" t="s">
        <v>648</v>
      </c>
      <c r="I124" s="226" t="s">
        <v>611</v>
      </c>
      <c r="J124" s="226">
        <v>120</v>
      </c>
      <c r="K124" s="267"/>
    </row>
    <row r="125" spans="2:11" ht="15" customHeight="1">
      <c r="B125" s="265"/>
      <c r="C125" s="226" t="s">
        <v>657</v>
      </c>
      <c r="D125" s="226"/>
      <c r="E125" s="226"/>
      <c r="F125" s="245" t="s">
        <v>609</v>
      </c>
      <c r="G125" s="226"/>
      <c r="H125" s="226" t="s">
        <v>658</v>
      </c>
      <c r="I125" s="226" t="s">
        <v>611</v>
      </c>
      <c r="J125" s="226" t="s">
        <v>659</v>
      </c>
      <c r="K125" s="267"/>
    </row>
    <row r="126" spans="2:11" ht="15" customHeight="1">
      <c r="B126" s="265"/>
      <c r="C126" s="226" t="s">
        <v>87</v>
      </c>
      <c r="D126" s="226"/>
      <c r="E126" s="226"/>
      <c r="F126" s="245" t="s">
        <v>609</v>
      </c>
      <c r="G126" s="226"/>
      <c r="H126" s="226" t="s">
        <v>660</v>
      </c>
      <c r="I126" s="226" t="s">
        <v>611</v>
      </c>
      <c r="J126" s="226" t="s">
        <v>659</v>
      </c>
      <c r="K126" s="267"/>
    </row>
    <row r="127" spans="2:11" ht="15" customHeight="1">
      <c r="B127" s="265"/>
      <c r="C127" s="226" t="s">
        <v>620</v>
      </c>
      <c r="D127" s="226"/>
      <c r="E127" s="226"/>
      <c r="F127" s="245" t="s">
        <v>615</v>
      </c>
      <c r="G127" s="226"/>
      <c r="H127" s="226" t="s">
        <v>621</v>
      </c>
      <c r="I127" s="226" t="s">
        <v>611</v>
      </c>
      <c r="J127" s="226">
        <v>15</v>
      </c>
      <c r="K127" s="267"/>
    </row>
    <row r="128" spans="2:11" ht="15" customHeight="1">
      <c r="B128" s="265"/>
      <c r="C128" s="247" t="s">
        <v>622</v>
      </c>
      <c r="D128" s="247"/>
      <c r="E128" s="247"/>
      <c r="F128" s="248" t="s">
        <v>615</v>
      </c>
      <c r="G128" s="247"/>
      <c r="H128" s="247" t="s">
        <v>623</v>
      </c>
      <c r="I128" s="247" t="s">
        <v>611</v>
      </c>
      <c r="J128" s="247">
        <v>15</v>
      </c>
      <c r="K128" s="267"/>
    </row>
    <row r="129" spans="2:11" ht="15" customHeight="1">
      <c r="B129" s="265"/>
      <c r="C129" s="247" t="s">
        <v>624</v>
      </c>
      <c r="D129" s="247"/>
      <c r="E129" s="247"/>
      <c r="F129" s="248" t="s">
        <v>615</v>
      </c>
      <c r="G129" s="247"/>
      <c r="H129" s="247" t="s">
        <v>625</v>
      </c>
      <c r="I129" s="247" t="s">
        <v>611</v>
      </c>
      <c r="J129" s="247">
        <v>20</v>
      </c>
      <c r="K129" s="267"/>
    </row>
    <row r="130" spans="2:11" ht="15" customHeight="1">
      <c r="B130" s="265"/>
      <c r="C130" s="247" t="s">
        <v>626</v>
      </c>
      <c r="D130" s="247"/>
      <c r="E130" s="247"/>
      <c r="F130" s="248" t="s">
        <v>615</v>
      </c>
      <c r="G130" s="247"/>
      <c r="H130" s="247" t="s">
        <v>627</v>
      </c>
      <c r="I130" s="247" t="s">
        <v>611</v>
      </c>
      <c r="J130" s="247">
        <v>20</v>
      </c>
      <c r="K130" s="267"/>
    </row>
    <row r="131" spans="2:11" ht="15" customHeight="1">
      <c r="B131" s="265"/>
      <c r="C131" s="226" t="s">
        <v>614</v>
      </c>
      <c r="D131" s="226"/>
      <c r="E131" s="226"/>
      <c r="F131" s="245" t="s">
        <v>615</v>
      </c>
      <c r="G131" s="226"/>
      <c r="H131" s="226" t="s">
        <v>648</v>
      </c>
      <c r="I131" s="226" t="s">
        <v>611</v>
      </c>
      <c r="J131" s="226">
        <v>50</v>
      </c>
      <c r="K131" s="267"/>
    </row>
    <row r="132" spans="2:11" ht="15" customHeight="1">
      <c r="B132" s="265"/>
      <c r="C132" s="226" t="s">
        <v>628</v>
      </c>
      <c r="D132" s="226"/>
      <c r="E132" s="226"/>
      <c r="F132" s="245" t="s">
        <v>615</v>
      </c>
      <c r="G132" s="226"/>
      <c r="H132" s="226" t="s">
        <v>648</v>
      </c>
      <c r="I132" s="226" t="s">
        <v>611</v>
      </c>
      <c r="J132" s="226">
        <v>50</v>
      </c>
      <c r="K132" s="267"/>
    </row>
    <row r="133" spans="2:11" ht="15" customHeight="1">
      <c r="B133" s="265"/>
      <c r="C133" s="226" t="s">
        <v>634</v>
      </c>
      <c r="D133" s="226"/>
      <c r="E133" s="226"/>
      <c r="F133" s="245" t="s">
        <v>615</v>
      </c>
      <c r="G133" s="226"/>
      <c r="H133" s="226" t="s">
        <v>648</v>
      </c>
      <c r="I133" s="226" t="s">
        <v>611</v>
      </c>
      <c r="J133" s="226">
        <v>50</v>
      </c>
      <c r="K133" s="267"/>
    </row>
    <row r="134" spans="2:11" ht="15" customHeight="1">
      <c r="B134" s="265"/>
      <c r="C134" s="226" t="s">
        <v>636</v>
      </c>
      <c r="D134" s="226"/>
      <c r="E134" s="226"/>
      <c r="F134" s="245" t="s">
        <v>615</v>
      </c>
      <c r="G134" s="226"/>
      <c r="H134" s="226" t="s">
        <v>648</v>
      </c>
      <c r="I134" s="226" t="s">
        <v>611</v>
      </c>
      <c r="J134" s="226">
        <v>50</v>
      </c>
      <c r="K134" s="267"/>
    </row>
    <row r="135" spans="2:11" ht="15" customHeight="1">
      <c r="B135" s="265"/>
      <c r="C135" s="226" t="s">
        <v>143</v>
      </c>
      <c r="D135" s="226"/>
      <c r="E135" s="226"/>
      <c r="F135" s="245" t="s">
        <v>615</v>
      </c>
      <c r="G135" s="226"/>
      <c r="H135" s="226" t="s">
        <v>661</v>
      </c>
      <c r="I135" s="226" t="s">
        <v>611</v>
      </c>
      <c r="J135" s="226">
        <v>255</v>
      </c>
      <c r="K135" s="267"/>
    </row>
    <row r="136" spans="2:11" ht="15" customHeight="1">
      <c r="B136" s="265"/>
      <c r="C136" s="226" t="s">
        <v>638</v>
      </c>
      <c r="D136" s="226"/>
      <c r="E136" s="226"/>
      <c r="F136" s="245" t="s">
        <v>609</v>
      </c>
      <c r="G136" s="226"/>
      <c r="H136" s="226" t="s">
        <v>662</v>
      </c>
      <c r="I136" s="226" t="s">
        <v>640</v>
      </c>
      <c r="J136" s="226"/>
      <c r="K136" s="267"/>
    </row>
    <row r="137" spans="2:11" ht="15" customHeight="1">
      <c r="B137" s="265"/>
      <c r="C137" s="226" t="s">
        <v>641</v>
      </c>
      <c r="D137" s="226"/>
      <c r="E137" s="226"/>
      <c r="F137" s="245" t="s">
        <v>609</v>
      </c>
      <c r="G137" s="226"/>
      <c r="H137" s="226" t="s">
        <v>663</v>
      </c>
      <c r="I137" s="226" t="s">
        <v>643</v>
      </c>
      <c r="J137" s="226"/>
      <c r="K137" s="267"/>
    </row>
    <row r="138" spans="2:11" ht="15" customHeight="1">
      <c r="B138" s="265"/>
      <c r="C138" s="226" t="s">
        <v>644</v>
      </c>
      <c r="D138" s="226"/>
      <c r="E138" s="226"/>
      <c r="F138" s="245" t="s">
        <v>609</v>
      </c>
      <c r="G138" s="226"/>
      <c r="H138" s="226" t="s">
        <v>644</v>
      </c>
      <c r="I138" s="226" t="s">
        <v>643</v>
      </c>
      <c r="J138" s="226"/>
      <c r="K138" s="267"/>
    </row>
    <row r="139" spans="2:11" ht="15" customHeight="1">
      <c r="B139" s="265"/>
      <c r="C139" s="226" t="s">
        <v>39</v>
      </c>
      <c r="D139" s="226"/>
      <c r="E139" s="226"/>
      <c r="F139" s="245" t="s">
        <v>609</v>
      </c>
      <c r="G139" s="226"/>
      <c r="H139" s="226" t="s">
        <v>664</v>
      </c>
      <c r="I139" s="226" t="s">
        <v>643</v>
      </c>
      <c r="J139" s="226"/>
      <c r="K139" s="267"/>
    </row>
    <row r="140" spans="2:11" ht="15" customHeight="1">
      <c r="B140" s="265"/>
      <c r="C140" s="226" t="s">
        <v>665</v>
      </c>
      <c r="D140" s="226"/>
      <c r="E140" s="226"/>
      <c r="F140" s="245" t="s">
        <v>609</v>
      </c>
      <c r="G140" s="226"/>
      <c r="H140" s="226" t="s">
        <v>666</v>
      </c>
      <c r="I140" s="226" t="s">
        <v>643</v>
      </c>
      <c r="J140" s="226"/>
      <c r="K140" s="267"/>
    </row>
    <row r="141" spans="2:11" ht="15" customHeight="1">
      <c r="B141" s="268"/>
      <c r="C141" s="269"/>
      <c r="D141" s="269"/>
      <c r="E141" s="269"/>
      <c r="F141" s="269"/>
      <c r="G141" s="269"/>
      <c r="H141" s="269"/>
      <c r="I141" s="269"/>
      <c r="J141" s="269"/>
      <c r="K141" s="270"/>
    </row>
    <row r="142" spans="2:11" ht="18.75" customHeight="1">
      <c r="B142" s="222"/>
      <c r="C142" s="222"/>
      <c r="D142" s="222"/>
      <c r="E142" s="222"/>
      <c r="F142" s="257"/>
      <c r="G142" s="222"/>
      <c r="H142" s="222"/>
      <c r="I142" s="222"/>
      <c r="J142" s="222"/>
      <c r="K142" s="222"/>
    </row>
    <row r="143" spans="2:11" ht="18.75" customHeight="1"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</row>
    <row r="144" spans="2:11" ht="7.5" customHeight="1">
      <c r="B144" s="233"/>
      <c r="C144" s="234"/>
      <c r="D144" s="234"/>
      <c r="E144" s="234"/>
      <c r="F144" s="234"/>
      <c r="G144" s="234"/>
      <c r="H144" s="234"/>
      <c r="I144" s="234"/>
      <c r="J144" s="234"/>
      <c r="K144" s="235"/>
    </row>
    <row r="145" spans="2:11" ht="45" customHeight="1">
      <c r="B145" s="236"/>
      <c r="C145" s="336" t="s">
        <v>667</v>
      </c>
      <c r="D145" s="336"/>
      <c r="E145" s="336"/>
      <c r="F145" s="336"/>
      <c r="G145" s="336"/>
      <c r="H145" s="336"/>
      <c r="I145" s="336"/>
      <c r="J145" s="336"/>
      <c r="K145" s="237"/>
    </row>
    <row r="146" spans="2:11" ht="17.25" customHeight="1">
      <c r="B146" s="236"/>
      <c r="C146" s="238" t="s">
        <v>603</v>
      </c>
      <c r="D146" s="238"/>
      <c r="E146" s="238"/>
      <c r="F146" s="238" t="s">
        <v>604</v>
      </c>
      <c r="G146" s="239"/>
      <c r="H146" s="238" t="s">
        <v>137</v>
      </c>
      <c r="I146" s="238" t="s">
        <v>58</v>
      </c>
      <c r="J146" s="238" t="s">
        <v>605</v>
      </c>
      <c r="K146" s="237"/>
    </row>
    <row r="147" spans="2:11" ht="17.25" customHeight="1">
      <c r="B147" s="236"/>
      <c r="C147" s="240" t="s">
        <v>606</v>
      </c>
      <c r="D147" s="240"/>
      <c r="E147" s="240"/>
      <c r="F147" s="241" t="s">
        <v>607</v>
      </c>
      <c r="G147" s="242"/>
      <c r="H147" s="240"/>
      <c r="I147" s="240"/>
      <c r="J147" s="240" t="s">
        <v>608</v>
      </c>
      <c r="K147" s="237"/>
    </row>
    <row r="148" spans="2:11" ht="5.25" customHeight="1">
      <c r="B148" s="246"/>
      <c r="C148" s="243"/>
      <c r="D148" s="243"/>
      <c r="E148" s="243"/>
      <c r="F148" s="243"/>
      <c r="G148" s="244"/>
      <c r="H148" s="243"/>
      <c r="I148" s="243"/>
      <c r="J148" s="243"/>
      <c r="K148" s="267"/>
    </row>
    <row r="149" spans="2:11" ht="15" customHeight="1">
      <c r="B149" s="246"/>
      <c r="C149" s="271" t="s">
        <v>612</v>
      </c>
      <c r="D149" s="226"/>
      <c r="E149" s="226"/>
      <c r="F149" s="272" t="s">
        <v>609</v>
      </c>
      <c r="G149" s="226"/>
      <c r="H149" s="271" t="s">
        <v>648</v>
      </c>
      <c r="I149" s="271" t="s">
        <v>611</v>
      </c>
      <c r="J149" s="271">
        <v>120</v>
      </c>
      <c r="K149" s="267"/>
    </row>
    <row r="150" spans="2:11" ht="15" customHeight="1">
      <c r="B150" s="246"/>
      <c r="C150" s="271" t="s">
        <v>657</v>
      </c>
      <c r="D150" s="226"/>
      <c r="E150" s="226"/>
      <c r="F150" s="272" t="s">
        <v>609</v>
      </c>
      <c r="G150" s="226"/>
      <c r="H150" s="271" t="s">
        <v>668</v>
      </c>
      <c r="I150" s="271" t="s">
        <v>611</v>
      </c>
      <c r="J150" s="271" t="s">
        <v>659</v>
      </c>
      <c r="K150" s="267"/>
    </row>
    <row r="151" spans="2:11" ht="15" customHeight="1">
      <c r="B151" s="246"/>
      <c r="C151" s="271" t="s">
        <v>87</v>
      </c>
      <c r="D151" s="226"/>
      <c r="E151" s="226"/>
      <c r="F151" s="272" t="s">
        <v>609</v>
      </c>
      <c r="G151" s="226"/>
      <c r="H151" s="271" t="s">
        <v>669</v>
      </c>
      <c r="I151" s="271" t="s">
        <v>611</v>
      </c>
      <c r="J151" s="271" t="s">
        <v>659</v>
      </c>
      <c r="K151" s="267"/>
    </row>
    <row r="152" spans="2:11" ht="15" customHeight="1">
      <c r="B152" s="246"/>
      <c r="C152" s="271" t="s">
        <v>614</v>
      </c>
      <c r="D152" s="226"/>
      <c r="E152" s="226"/>
      <c r="F152" s="272" t="s">
        <v>615</v>
      </c>
      <c r="G152" s="226"/>
      <c r="H152" s="271" t="s">
        <v>648</v>
      </c>
      <c r="I152" s="271" t="s">
        <v>611</v>
      </c>
      <c r="J152" s="271">
        <v>50</v>
      </c>
      <c r="K152" s="267"/>
    </row>
    <row r="153" spans="2:11" ht="15" customHeight="1">
      <c r="B153" s="246"/>
      <c r="C153" s="271" t="s">
        <v>617</v>
      </c>
      <c r="D153" s="226"/>
      <c r="E153" s="226"/>
      <c r="F153" s="272" t="s">
        <v>609</v>
      </c>
      <c r="G153" s="226"/>
      <c r="H153" s="271" t="s">
        <v>648</v>
      </c>
      <c r="I153" s="271" t="s">
        <v>619</v>
      </c>
      <c r="J153" s="271"/>
      <c r="K153" s="267"/>
    </row>
    <row r="154" spans="2:11" ht="15" customHeight="1">
      <c r="B154" s="246"/>
      <c r="C154" s="271" t="s">
        <v>628</v>
      </c>
      <c r="D154" s="226"/>
      <c r="E154" s="226"/>
      <c r="F154" s="272" t="s">
        <v>615</v>
      </c>
      <c r="G154" s="226"/>
      <c r="H154" s="271" t="s">
        <v>648</v>
      </c>
      <c r="I154" s="271" t="s">
        <v>611</v>
      </c>
      <c r="J154" s="271">
        <v>50</v>
      </c>
      <c r="K154" s="267"/>
    </row>
    <row r="155" spans="2:11" ht="15" customHeight="1">
      <c r="B155" s="246"/>
      <c r="C155" s="271" t="s">
        <v>636</v>
      </c>
      <c r="D155" s="226"/>
      <c r="E155" s="226"/>
      <c r="F155" s="272" t="s">
        <v>615</v>
      </c>
      <c r="G155" s="226"/>
      <c r="H155" s="271" t="s">
        <v>648</v>
      </c>
      <c r="I155" s="271" t="s">
        <v>611</v>
      </c>
      <c r="J155" s="271">
        <v>50</v>
      </c>
      <c r="K155" s="267"/>
    </row>
    <row r="156" spans="2:11" ht="15" customHeight="1">
      <c r="B156" s="246"/>
      <c r="C156" s="271" t="s">
        <v>634</v>
      </c>
      <c r="D156" s="226"/>
      <c r="E156" s="226"/>
      <c r="F156" s="272" t="s">
        <v>615</v>
      </c>
      <c r="G156" s="226"/>
      <c r="H156" s="271" t="s">
        <v>648</v>
      </c>
      <c r="I156" s="271" t="s">
        <v>611</v>
      </c>
      <c r="J156" s="271">
        <v>50</v>
      </c>
      <c r="K156" s="267"/>
    </row>
    <row r="157" spans="2:11" ht="15" customHeight="1">
      <c r="B157" s="246"/>
      <c r="C157" s="271" t="s">
        <v>119</v>
      </c>
      <c r="D157" s="226"/>
      <c r="E157" s="226"/>
      <c r="F157" s="272" t="s">
        <v>609</v>
      </c>
      <c r="G157" s="226"/>
      <c r="H157" s="271" t="s">
        <v>670</v>
      </c>
      <c r="I157" s="271" t="s">
        <v>611</v>
      </c>
      <c r="J157" s="271" t="s">
        <v>671</v>
      </c>
      <c r="K157" s="267"/>
    </row>
    <row r="158" spans="2:11" ht="15" customHeight="1">
      <c r="B158" s="246"/>
      <c r="C158" s="271" t="s">
        <v>672</v>
      </c>
      <c r="D158" s="226"/>
      <c r="E158" s="226"/>
      <c r="F158" s="272" t="s">
        <v>609</v>
      </c>
      <c r="G158" s="226"/>
      <c r="H158" s="271" t="s">
        <v>673</v>
      </c>
      <c r="I158" s="271" t="s">
        <v>643</v>
      </c>
      <c r="J158" s="271"/>
      <c r="K158" s="267"/>
    </row>
    <row r="159" spans="2:11" ht="15" customHeight="1">
      <c r="B159" s="273"/>
      <c r="C159" s="255"/>
      <c r="D159" s="255"/>
      <c r="E159" s="255"/>
      <c r="F159" s="255"/>
      <c r="G159" s="255"/>
      <c r="H159" s="255"/>
      <c r="I159" s="255"/>
      <c r="J159" s="255"/>
      <c r="K159" s="274"/>
    </row>
    <row r="160" spans="2:11" ht="18.75" customHeight="1">
      <c r="B160" s="222"/>
      <c r="C160" s="226"/>
      <c r="D160" s="226"/>
      <c r="E160" s="226"/>
      <c r="F160" s="245"/>
      <c r="G160" s="226"/>
      <c r="H160" s="226"/>
      <c r="I160" s="226"/>
      <c r="J160" s="226"/>
      <c r="K160" s="222"/>
    </row>
    <row r="161" spans="2:11" ht="18.75" customHeight="1"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</row>
    <row r="162" spans="2:11" ht="7.5" customHeight="1">
      <c r="B162" s="213"/>
      <c r="C162" s="214"/>
      <c r="D162" s="214"/>
      <c r="E162" s="214"/>
      <c r="F162" s="214"/>
      <c r="G162" s="214"/>
      <c r="H162" s="214"/>
      <c r="I162" s="214"/>
      <c r="J162" s="214"/>
      <c r="K162" s="215"/>
    </row>
    <row r="163" spans="2:11" ht="45" customHeight="1">
      <c r="B163" s="216"/>
      <c r="C163" s="333" t="s">
        <v>674</v>
      </c>
      <c r="D163" s="333"/>
      <c r="E163" s="333"/>
      <c r="F163" s="333"/>
      <c r="G163" s="333"/>
      <c r="H163" s="333"/>
      <c r="I163" s="333"/>
      <c r="J163" s="333"/>
      <c r="K163" s="217"/>
    </row>
    <row r="164" spans="2:11" ht="17.25" customHeight="1">
      <c r="B164" s="216"/>
      <c r="C164" s="238" t="s">
        <v>603</v>
      </c>
      <c r="D164" s="238"/>
      <c r="E164" s="238"/>
      <c r="F164" s="238" t="s">
        <v>604</v>
      </c>
      <c r="G164" s="275"/>
      <c r="H164" s="276" t="s">
        <v>137</v>
      </c>
      <c r="I164" s="276" t="s">
        <v>58</v>
      </c>
      <c r="J164" s="238" t="s">
        <v>605</v>
      </c>
      <c r="K164" s="217"/>
    </row>
    <row r="165" spans="2:11" ht="17.25" customHeight="1">
      <c r="B165" s="219"/>
      <c r="C165" s="240" t="s">
        <v>606</v>
      </c>
      <c r="D165" s="240"/>
      <c r="E165" s="240"/>
      <c r="F165" s="241" t="s">
        <v>607</v>
      </c>
      <c r="G165" s="277"/>
      <c r="H165" s="278"/>
      <c r="I165" s="278"/>
      <c r="J165" s="240" t="s">
        <v>608</v>
      </c>
      <c r="K165" s="220"/>
    </row>
    <row r="166" spans="2:11" ht="5.25" customHeight="1">
      <c r="B166" s="246"/>
      <c r="C166" s="243"/>
      <c r="D166" s="243"/>
      <c r="E166" s="243"/>
      <c r="F166" s="243"/>
      <c r="G166" s="244"/>
      <c r="H166" s="243"/>
      <c r="I166" s="243"/>
      <c r="J166" s="243"/>
      <c r="K166" s="267"/>
    </row>
    <row r="167" spans="2:11" ht="15" customHeight="1">
      <c r="B167" s="246"/>
      <c r="C167" s="226" t="s">
        <v>612</v>
      </c>
      <c r="D167" s="226"/>
      <c r="E167" s="226"/>
      <c r="F167" s="245" t="s">
        <v>609</v>
      </c>
      <c r="G167" s="226"/>
      <c r="H167" s="226" t="s">
        <v>648</v>
      </c>
      <c r="I167" s="226" t="s">
        <v>611</v>
      </c>
      <c r="J167" s="226">
        <v>120</v>
      </c>
      <c r="K167" s="267"/>
    </row>
    <row r="168" spans="2:11" ht="15" customHeight="1">
      <c r="B168" s="246"/>
      <c r="C168" s="226" t="s">
        <v>657</v>
      </c>
      <c r="D168" s="226"/>
      <c r="E168" s="226"/>
      <c r="F168" s="245" t="s">
        <v>609</v>
      </c>
      <c r="G168" s="226"/>
      <c r="H168" s="226" t="s">
        <v>658</v>
      </c>
      <c r="I168" s="226" t="s">
        <v>611</v>
      </c>
      <c r="J168" s="226" t="s">
        <v>659</v>
      </c>
      <c r="K168" s="267"/>
    </row>
    <row r="169" spans="2:11" ht="15" customHeight="1">
      <c r="B169" s="246"/>
      <c r="C169" s="226" t="s">
        <v>87</v>
      </c>
      <c r="D169" s="226"/>
      <c r="E169" s="226"/>
      <c r="F169" s="245" t="s">
        <v>609</v>
      </c>
      <c r="G169" s="226"/>
      <c r="H169" s="226" t="s">
        <v>675</v>
      </c>
      <c r="I169" s="226" t="s">
        <v>611</v>
      </c>
      <c r="J169" s="226" t="s">
        <v>659</v>
      </c>
      <c r="K169" s="267"/>
    </row>
    <row r="170" spans="2:11" ht="15" customHeight="1">
      <c r="B170" s="246"/>
      <c r="C170" s="226" t="s">
        <v>614</v>
      </c>
      <c r="D170" s="226"/>
      <c r="E170" s="226"/>
      <c r="F170" s="245" t="s">
        <v>615</v>
      </c>
      <c r="G170" s="226"/>
      <c r="H170" s="226" t="s">
        <v>675</v>
      </c>
      <c r="I170" s="226" t="s">
        <v>611</v>
      </c>
      <c r="J170" s="226">
        <v>50</v>
      </c>
      <c r="K170" s="267"/>
    </row>
    <row r="171" spans="2:11" ht="15" customHeight="1">
      <c r="B171" s="246"/>
      <c r="C171" s="226" t="s">
        <v>617</v>
      </c>
      <c r="D171" s="226"/>
      <c r="E171" s="226"/>
      <c r="F171" s="245" t="s">
        <v>609</v>
      </c>
      <c r="G171" s="226"/>
      <c r="H171" s="226" t="s">
        <v>675</v>
      </c>
      <c r="I171" s="226" t="s">
        <v>619</v>
      </c>
      <c r="J171" s="226"/>
      <c r="K171" s="267"/>
    </row>
    <row r="172" spans="2:11" ht="15" customHeight="1">
      <c r="B172" s="246"/>
      <c r="C172" s="226" t="s">
        <v>628</v>
      </c>
      <c r="D172" s="226"/>
      <c r="E172" s="226"/>
      <c r="F172" s="245" t="s">
        <v>615</v>
      </c>
      <c r="G172" s="226"/>
      <c r="H172" s="226" t="s">
        <v>675</v>
      </c>
      <c r="I172" s="226" t="s">
        <v>611</v>
      </c>
      <c r="J172" s="226">
        <v>50</v>
      </c>
      <c r="K172" s="267"/>
    </row>
    <row r="173" spans="2:11" ht="15" customHeight="1">
      <c r="B173" s="246"/>
      <c r="C173" s="226" t="s">
        <v>636</v>
      </c>
      <c r="D173" s="226"/>
      <c r="E173" s="226"/>
      <c r="F173" s="245" t="s">
        <v>615</v>
      </c>
      <c r="G173" s="226"/>
      <c r="H173" s="226" t="s">
        <v>675</v>
      </c>
      <c r="I173" s="226" t="s">
        <v>611</v>
      </c>
      <c r="J173" s="226">
        <v>50</v>
      </c>
      <c r="K173" s="267"/>
    </row>
    <row r="174" spans="2:11" ht="15" customHeight="1">
      <c r="B174" s="246"/>
      <c r="C174" s="226" t="s">
        <v>634</v>
      </c>
      <c r="D174" s="226"/>
      <c r="E174" s="226"/>
      <c r="F174" s="245" t="s">
        <v>615</v>
      </c>
      <c r="G174" s="226"/>
      <c r="H174" s="226" t="s">
        <v>675</v>
      </c>
      <c r="I174" s="226" t="s">
        <v>611</v>
      </c>
      <c r="J174" s="226">
        <v>50</v>
      </c>
      <c r="K174" s="267"/>
    </row>
    <row r="175" spans="2:11" ht="15" customHeight="1">
      <c r="B175" s="246"/>
      <c r="C175" s="226" t="s">
        <v>136</v>
      </c>
      <c r="D175" s="226"/>
      <c r="E175" s="226"/>
      <c r="F175" s="245" t="s">
        <v>609</v>
      </c>
      <c r="G175" s="226"/>
      <c r="H175" s="226" t="s">
        <v>676</v>
      </c>
      <c r="I175" s="226" t="s">
        <v>677</v>
      </c>
      <c r="J175" s="226"/>
      <c r="K175" s="267"/>
    </row>
    <row r="176" spans="2:11" ht="15" customHeight="1">
      <c r="B176" s="246"/>
      <c r="C176" s="226" t="s">
        <v>58</v>
      </c>
      <c r="D176" s="226"/>
      <c r="E176" s="226"/>
      <c r="F176" s="245" t="s">
        <v>609</v>
      </c>
      <c r="G176" s="226"/>
      <c r="H176" s="226" t="s">
        <v>678</v>
      </c>
      <c r="I176" s="226" t="s">
        <v>679</v>
      </c>
      <c r="J176" s="226">
        <v>1</v>
      </c>
      <c r="K176" s="267"/>
    </row>
    <row r="177" spans="2:11" ht="15" customHeight="1">
      <c r="B177" s="246"/>
      <c r="C177" s="226" t="s">
        <v>54</v>
      </c>
      <c r="D177" s="226"/>
      <c r="E177" s="226"/>
      <c r="F177" s="245" t="s">
        <v>609</v>
      </c>
      <c r="G177" s="226"/>
      <c r="H177" s="226" t="s">
        <v>680</v>
      </c>
      <c r="I177" s="226" t="s">
        <v>611</v>
      </c>
      <c r="J177" s="226">
        <v>20</v>
      </c>
      <c r="K177" s="267"/>
    </row>
    <row r="178" spans="2:11" ht="15" customHeight="1">
      <c r="B178" s="246"/>
      <c r="C178" s="226" t="s">
        <v>137</v>
      </c>
      <c r="D178" s="226"/>
      <c r="E178" s="226"/>
      <c r="F178" s="245" t="s">
        <v>609</v>
      </c>
      <c r="G178" s="226"/>
      <c r="H178" s="226" t="s">
        <v>681</v>
      </c>
      <c r="I178" s="226" t="s">
        <v>611</v>
      </c>
      <c r="J178" s="226">
        <v>255</v>
      </c>
      <c r="K178" s="267"/>
    </row>
    <row r="179" spans="2:11" ht="15" customHeight="1">
      <c r="B179" s="246"/>
      <c r="C179" s="226" t="s">
        <v>138</v>
      </c>
      <c r="D179" s="226"/>
      <c r="E179" s="226"/>
      <c r="F179" s="245" t="s">
        <v>609</v>
      </c>
      <c r="G179" s="226"/>
      <c r="H179" s="226" t="s">
        <v>574</v>
      </c>
      <c r="I179" s="226" t="s">
        <v>611</v>
      </c>
      <c r="J179" s="226">
        <v>10</v>
      </c>
      <c r="K179" s="267"/>
    </row>
    <row r="180" spans="2:11" ht="15" customHeight="1">
      <c r="B180" s="246"/>
      <c r="C180" s="226" t="s">
        <v>139</v>
      </c>
      <c r="D180" s="226"/>
      <c r="E180" s="226"/>
      <c r="F180" s="245" t="s">
        <v>609</v>
      </c>
      <c r="G180" s="226"/>
      <c r="H180" s="226" t="s">
        <v>682</v>
      </c>
      <c r="I180" s="226" t="s">
        <v>643</v>
      </c>
      <c r="J180" s="226"/>
      <c r="K180" s="267"/>
    </row>
    <row r="181" spans="2:11" ht="15" customHeight="1">
      <c r="B181" s="246"/>
      <c r="C181" s="226" t="s">
        <v>683</v>
      </c>
      <c r="D181" s="226"/>
      <c r="E181" s="226"/>
      <c r="F181" s="245" t="s">
        <v>609</v>
      </c>
      <c r="G181" s="226"/>
      <c r="H181" s="226" t="s">
        <v>684</v>
      </c>
      <c r="I181" s="226" t="s">
        <v>643</v>
      </c>
      <c r="J181" s="226"/>
      <c r="K181" s="267"/>
    </row>
    <row r="182" spans="2:11" ht="15" customHeight="1">
      <c r="B182" s="246"/>
      <c r="C182" s="226" t="s">
        <v>672</v>
      </c>
      <c r="D182" s="226"/>
      <c r="E182" s="226"/>
      <c r="F182" s="245" t="s">
        <v>609</v>
      </c>
      <c r="G182" s="226"/>
      <c r="H182" s="226" t="s">
        <v>685</v>
      </c>
      <c r="I182" s="226" t="s">
        <v>643</v>
      </c>
      <c r="J182" s="226"/>
      <c r="K182" s="267"/>
    </row>
    <row r="183" spans="2:11" ht="15" customHeight="1">
      <c r="B183" s="246"/>
      <c r="C183" s="226" t="s">
        <v>142</v>
      </c>
      <c r="D183" s="226"/>
      <c r="E183" s="226"/>
      <c r="F183" s="245" t="s">
        <v>615</v>
      </c>
      <c r="G183" s="226"/>
      <c r="H183" s="226" t="s">
        <v>686</v>
      </c>
      <c r="I183" s="226" t="s">
        <v>611</v>
      </c>
      <c r="J183" s="226">
        <v>50</v>
      </c>
      <c r="K183" s="267"/>
    </row>
    <row r="184" spans="2:11" ht="15" customHeight="1">
      <c r="B184" s="273"/>
      <c r="C184" s="255"/>
      <c r="D184" s="255"/>
      <c r="E184" s="255"/>
      <c r="F184" s="255"/>
      <c r="G184" s="255"/>
      <c r="H184" s="255"/>
      <c r="I184" s="255"/>
      <c r="J184" s="255"/>
      <c r="K184" s="274"/>
    </row>
    <row r="185" spans="2:11" ht="18.75" customHeight="1">
      <c r="B185" s="222"/>
      <c r="C185" s="226"/>
      <c r="D185" s="226"/>
      <c r="E185" s="226"/>
      <c r="F185" s="245"/>
      <c r="G185" s="226"/>
      <c r="H185" s="226"/>
      <c r="I185" s="226"/>
      <c r="J185" s="226"/>
      <c r="K185" s="222"/>
    </row>
    <row r="186" spans="2:11" ht="18.75" customHeight="1"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</row>
    <row r="187" spans="2:11" ht="13.5">
      <c r="B187" s="213"/>
      <c r="C187" s="214"/>
      <c r="D187" s="214"/>
      <c r="E187" s="214"/>
      <c r="F187" s="214"/>
      <c r="G187" s="214"/>
      <c r="H187" s="214"/>
      <c r="I187" s="214"/>
      <c r="J187" s="214"/>
      <c r="K187" s="215"/>
    </row>
    <row r="188" spans="2:11" ht="21">
      <c r="B188" s="216"/>
      <c r="C188" s="333" t="s">
        <v>687</v>
      </c>
      <c r="D188" s="333"/>
      <c r="E188" s="333"/>
      <c r="F188" s="333"/>
      <c r="G188" s="333"/>
      <c r="H188" s="333"/>
      <c r="I188" s="333"/>
      <c r="J188" s="333"/>
      <c r="K188" s="217"/>
    </row>
    <row r="189" spans="2:11" ht="25.5" customHeight="1">
      <c r="B189" s="216"/>
      <c r="C189" s="279" t="s">
        <v>688</v>
      </c>
      <c r="D189" s="279"/>
      <c r="E189" s="279"/>
      <c r="F189" s="279" t="s">
        <v>689</v>
      </c>
      <c r="G189" s="280"/>
      <c r="H189" s="334" t="s">
        <v>690</v>
      </c>
      <c r="I189" s="334"/>
      <c r="J189" s="334"/>
      <c r="K189" s="217"/>
    </row>
    <row r="190" spans="2:11" ht="5.25" customHeight="1">
      <c r="B190" s="246"/>
      <c r="C190" s="243"/>
      <c r="D190" s="243"/>
      <c r="E190" s="243"/>
      <c r="F190" s="243"/>
      <c r="G190" s="226"/>
      <c r="H190" s="243"/>
      <c r="I190" s="243"/>
      <c r="J190" s="243"/>
      <c r="K190" s="267"/>
    </row>
    <row r="191" spans="2:11" ht="15" customHeight="1">
      <c r="B191" s="246"/>
      <c r="C191" s="226" t="s">
        <v>691</v>
      </c>
      <c r="D191" s="226"/>
      <c r="E191" s="226"/>
      <c r="F191" s="245" t="s">
        <v>44</v>
      </c>
      <c r="G191" s="226"/>
      <c r="H191" s="332" t="s">
        <v>692</v>
      </c>
      <c r="I191" s="332"/>
      <c r="J191" s="332"/>
      <c r="K191" s="267"/>
    </row>
    <row r="192" spans="2:11" ht="15" customHeight="1">
      <c r="B192" s="246"/>
      <c r="C192" s="252"/>
      <c r="D192" s="226"/>
      <c r="E192" s="226"/>
      <c r="F192" s="245" t="s">
        <v>45</v>
      </c>
      <c r="G192" s="226"/>
      <c r="H192" s="332" t="s">
        <v>693</v>
      </c>
      <c r="I192" s="332"/>
      <c r="J192" s="332"/>
      <c r="K192" s="267"/>
    </row>
    <row r="193" spans="2:11" ht="15" customHeight="1">
      <c r="B193" s="246"/>
      <c r="C193" s="252"/>
      <c r="D193" s="226"/>
      <c r="E193" s="226"/>
      <c r="F193" s="245" t="s">
        <v>48</v>
      </c>
      <c r="G193" s="226"/>
      <c r="H193" s="332" t="s">
        <v>694</v>
      </c>
      <c r="I193" s="332"/>
      <c r="J193" s="332"/>
      <c r="K193" s="267"/>
    </row>
    <row r="194" spans="2:11" ht="15" customHeight="1">
      <c r="B194" s="246"/>
      <c r="C194" s="226"/>
      <c r="D194" s="226"/>
      <c r="E194" s="226"/>
      <c r="F194" s="245" t="s">
        <v>46</v>
      </c>
      <c r="G194" s="226"/>
      <c r="H194" s="332" t="s">
        <v>695</v>
      </c>
      <c r="I194" s="332"/>
      <c r="J194" s="332"/>
      <c r="K194" s="267"/>
    </row>
    <row r="195" spans="2:11" ht="15" customHeight="1">
      <c r="B195" s="246"/>
      <c r="C195" s="226"/>
      <c r="D195" s="226"/>
      <c r="E195" s="226"/>
      <c r="F195" s="245" t="s">
        <v>47</v>
      </c>
      <c r="G195" s="226"/>
      <c r="H195" s="332" t="s">
        <v>696</v>
      </c>
      <c r="I195" s="332"/>
      <c r="J195" s="332"/>
      <c r="K195" s="267"/>
    </row>
    <row r="196" spans="2:11" ht="15" customHeight="1">
      <c r="B196" s="246"/>
      <c r="C196" s="226"/>
      <c r="D196" s="226"/>
      <c r="E196" s="226"/>
      <c r="F196" s="245"/>
      <c r="G196" s="226"/>
      <c r="H196" s="226"/>
      <c r="I196" s="226"/>
      <c r="J196" s="226"/>
      <c r="K196" s="267"/>
    </row>
    <row r="197" spans="2:11" ht="15" customHeight="1">
      <c r="B197" s="246"/>
      <c r="C197" s="226" t="s">
        <v>655</v>
      </c>
      <c r="D197" s="226"/>
      <c r="E197" s="226"/>
      <c r="F197" s="245" t="s">
        <v>79</v>
      </c>
      <c r="G197" s="226"/>
      <c r="H197" s="332" t="s">
        <v>697</v>
      </c>
      <c r="I197" s="332"/>
      <c r="J197" s="332"/>
      <c r="K197" s="267"/>
    </row>
    <row r="198" spans="2:11" ht="15" customHeight="1">
      <c r="B198" s="246"/>
      <c r="C198" s="252"/>
      <c r="D198" s="226"/>
      <c r="E198" s="226"/>
      <c r="F198" s="245" t="s">
        <v>553</v>
      </c>
      <c r="G198" s="226"/>
      <c r="H198" s="332" t="s">
        <v>554</v>
      </c>
      <c r="I198" s="332"/>
      <c r="J198" s="332"/>
      <c r="K198" s="267"/>
    </row>
    <row r="199" spans="2:11" ht="15" customHeight="1">
      <c r="B199" s="246"/>
      <c r="C199" s="226"/>
      <c r="D199" s="226"/>
      <c r="E199" s="226"/>
      <c r="F199" s="245" t="s">
        <v>551</v>
      </c>
      <c r="G199" s="226"/>
      <c r="H199" s="332" t="s">
        <v>698</v>
      </c>
      <c r="I199" s="332"/>
      <c r="J199" s="332"/>
      <c r="K199" s="267"/>
    </row>
    <row r="200" spans="2:11" ht="15" customHeight="1">
      <c r="B200" s="281"/>
      <c r="C200" s="252"/>
      <c r="D200" s="252"/>
      <c r="E200" s="252"/>
      <c r="F200" s="245" t="s">
        <v>555</v>
      </c>
      <c r="G200" s="231"/>
      <c r="H200" s="331" t="s">
        <v>556</v>
      </c>
      <c r="I200" s="331"/>
      <c r="J200" s="331"/>
      <c r="K200" s="282"/>
    </row>
    <row r="201" spans="2:11" ht="15" customHeight="1">
      <c r="B201" s="281"/>
      <c r="C201" s="252"/>
      <c r="D201" s="252"/>
      <c r="E201" s="252"/>
      <c r="F201" s="245" t="s">
        <v>557</v>
      </c>
      <c r="G201" s="231"/>
      <c r="H201" s="331" t="s">
        <v>699</v>
      </c>
      <c r="I201" s="331"/>
      <c r="J201" s="331"/>
      <c r="K201" s="282"/>
    </row>
    <row r="202" spans="2:11" ht="15" customHeight="1">
      <c r="B202" s="281"/>
      <c r="C202" s="252"/>
      <c r="D202" s="252"/>
      <c r="E202" s="252"/>
      <c r="F202" s="283"/>
      <c r="G202" s="231"/>
      <c r="H202" s="284"/>
      <c r="I202" s="284"/>
      <c r="J202" s="284"/>
      <c r="K202" s="282"/>
    </row>
    <row r="203" spans="2:11" ht="15" customHeight="1">
      <c r="B203" s="281"/>
      <c r="C203" s="226" t="s">
        <v>679</v>
      </c>
      <c r="D203" s="252"/>
      <c r="E203" s="252"/>
      <c r="F203" s="245">
        <v>1</v>
      </c>
      <c r="G203" s="231"/>
      <c r="H203" s="331" t="s">
        <v>700</v>
      </c>
      <c r="I203" s="331"/>
      <c r="J203" s="331"/>
      <c r="K203" s="282"/>
    </row>
    <row r="204" spans="2:11" ht="15" customHeight="1">
      <c r="B204" s="281"/>
      <c r="C204" s="252"/>
      <c r="D204" s="252"/>
      <c r="E204" s="252"/>
      <c r="F204" s="245">
        <v>2</v>
      </c>
      <c r="G204" s="231"/>
      <c r="H204" s="331" t="s">
        <v>701</v>
      </c>
      <c r="I204" s="331"/>
      <c r="J204" s="331"/>
      <c r="K204" s="282"/>
    </row>
    <row r="205" spans="2:11" ht="15" customHeight="1">
      <c r="B205" s="281"/>
      <c r="C205" s="252"/>
      <c r="D205" s="252"/>
      <c r="E205" s="252"/>
      <c r="F205" s="245">
        <v>3</v>
      </c>
      <c r="G205" s="231"/>
      <c r="H205" s="331" t="s">
        <v>702</v>
      </c>
      <c r="I205" s="331"/>
      <c r="J205" s="331"/>
      <c r="K205" s="282"/>
    </row>
    <row r="206" spans="2:11" ht="15" customHeight="1">
      <c r="B206" s="281"/>
      <c r="C206" s="252"/>
      <c r="D206" s="252"/>
      <c r="E206" s="252"/>
      <c r="F206" s="245">
        <v>4</v>
      </c>
      <c r="G206" s="231"/>
      <c r="H206" s="331" t="s">
        <v>703</v>
      </c>
      <c r="I206" s="331"/>
      <c r="J206" s="331"/>
      <c r="K206" s="282"/>
    </row>
    <row r="207" spans="2:11" ht="12.75" customHeight="1">
      <c r="B207" s="285"/>
      <c r="C207" s="286"/>
      <c r="D207" s="286"/>
      <c r="E207" s="286"/>
      <c r="F207" s="286"/>
      <c r="G207" s="286"/>
      <c r="H207" s="286"/>
      <c r="I207" s="286"/>
      <c r="J207" s="286"/>
      <c r="K207" s="287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loup</cp:lastModifiedBy>
  <cp:lastPrinted>2015-10-15T06:03:09Z</cp:lastPrinted>
  <dcterms:modified xsi:type="dcterms:W3CDTF">2015-10-15T06:06:36Z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