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_ser\share\ozak\Rok 2017\SLUŽBY\17-071 BUTAS - oprava železniční rampy skladu C1\2 ZADÁVACÍ DOKUMENTACE\3 OBĚH SPISU\PŘIPOMÍNKOVÉ ŘÍZENÍ\"/>
    </mc:Choice>
  </mc:AlternateContent>
  <bookViews>
    <workbookView xWindow="0" yWindow="0" windowWidth="28800" windowHeight="11832"/>
  </bookViews>
  <sheets>
    <sheet name="Krycí list" sheetId="1" r:id="rId1"/>
    <sheet name="Rekapitulace" sheetId="2" r:id="rId2"/>
    <sheet name="Položky" sheetId="3" r:id="rId3"/>
  </sheets>
  <definedNames>
    <definedName name="_Toc501348347" localSheetId="0">'Krycí list'!$B$1</definedName>
    <definedName name="cisloobjektu">'Krycí list'!$A$6</definedName>
    <definedName name="cislostavby">'Krycí list'!$A$8</definedName>
    <definedName name="Datum">'Krycí list'!$B$28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list'!$G$3</definedName>
    <definedName name="MJ">'Krycí list'!$G$6</definedName>
    <definedName name="Mont">Rekapitulace!$H$10</definedName>
    <definedName name="Montaz0">Položky!#REF!</definedName>
    <definedName name="NazevDilu">Rekapitulace!$B$6</definedName>
    <definedName name="nazevobjektu">'Krycí list'!$C$6</definedName>
    <definedName name="nazevstavby">'Krycí list'!$C$8</definedName>
    <definedName name="_xlnm.Print_Titles" localSheetId="2">Položky!$1:$6</definedName>
    <definedName name="_xlnm.Print_Titles" localSheetId="1">Rekapitulace!$1:$6</definedName>
    <definedName name="Objednatel">'Krycí list'!$C$11</definedName>
    <definedName name="_xlnm.Print_Area" localSheetId="0">'Krycí list'!$A$2:$G$46</definedName>
    <definedName name="_xlnm.Print_Area" localSheetId="2">Položky!$A$1:$G$23</definedName>
    <definedName name="_xlnm.Print_Area" localSheetId="1">Rekapitulace!$A$1:$I$24</definedName>
    <definedName name="PocetMJ">'Krycí list'!$G$7</definedName>
    <definedName name="Poznamka">'Krycí list'!$B$38</definedName>
    <definedName name="Projektant">'Krycí list'!$C$9</definedName>
    <definedName name="PSV">Rekapitulace!$F$10</definedName>
    <definedName name="PSV0">Položky!#REF!</definedName>
    <definedName name="SazbaDPH1">'Krycí list'!$C$31</definedName>
    <definedName name="SazbaDPH2">'Krycí list'!$C$33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list'!$G$12</definedName>
    <definedName name="Zaklad22">'Krycí list'!$F$33</definedName>
    <definedName name="Zaklad5">'Krycí list'!$F$31</definedName>
    <definedName name="Zhotovitel">'Krycí list'!$C$12:$E$12</definedName>
  </definedNames>
  <calcPr calcId="162913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BE22" i="3"/>
  <c r="BD22" i="3"/>
  <c r="BD23" i="3"/>
  <c r="H9" i="2" s="1"/>
  <c r="BC22" i="3"/>
  <c r="BA22" i="3"/>
  <c r="BA23" i="3"/>
  <c r="E9" i="2" s="1"/>
  <c r="G22" i="3"/>
  <c r="G23" i="3" s="1"/>
  <c r="B9" i="2"/>
  <c r="A9" i="2"/>
  <c r="BE23" i="3"/>
  <c r="I9" i="2" s="1"/>
  <c r="BC23" i="3"/>
  <c r="G9" i="2" s="1"/>
  <c r="C23" i="3"/>
  <c r="BE19" i="3"/>
  <c r="BE20" i="3" s="1"/>
  <c r="I8" i="2" s="1"/>
  <c r="BD19" i="3"/>
  <c r="BD20" i="3" s="1"/>
  <c r="H8" i="2" s="1"/>
  <c r="BC19" i="3"/>
  <c r="BB19" i="3"/>
  <c r="BB20" i="3" s="1"/>
  <c r="F8" i="2" s="1"/>
  <c r="G19" i="3"/>
  <c r="G20" i="3" s="1"/>
  <c r="B8" i="2"/>
  <c r="A8" i="2"/>
  <c r="BC20" i="3"/>
  <c r="G8" i="2" s="1"/>
  <c r="C20" i="3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D17" i="3" s="1"/>
  <c r="H7" i="2" s="1"/>
  <c r="BC8" i="3"/>
  <c r="BB8" i="3"/>
  <c r="G8" i="3"/>
  <c r="BA8" i="3"/>
  <c r="B7" i="2"/>
  <c r="A7" i="2"/>
  <c r="C17" i="3"/>
  <c r="E4" i="3"/>
  <c r="C4" i="3"/>
  <c r="F3" i="3"/>
  <c r="C3" i="3"/>
  <c r="C2" i="2"/>
  <c r="C1" i="2"/>
  <c r="C34" i="1"/>
  <c r="F34" i="1" s="1"/>
  <c r="C32" i="1"/>
  <c r="G8" i="1"/>
  <c r="D3" i="1"/>
  <c r="C3" i="1"/>
  <c r="BB22" i="3" l="1"/>
  <c r="BB23" i="3" s="1"/>
  <c r="F9" i="2" s="1"/>
  <c r="F10" i="2" s="1"/>
  <c r="C17" i="1" s="1"/>
  <c r="BE17" i="3"/>
  <c r="I7" i="2" s="1"/>
  <c r="I10" i="2" s="1"/>
  <c r="C22" i="1" s="1"/>
  <c r="BC17" i="3"/>
  <c r="G7" i="2" s="1"/>
  <c r="BB17" i="3"/>
  <c r="F7" i="2" s="1"/>
  <c r="BA19" i="3"/>
  <c r="BA20" i="3" s="1"/>
  <c r="E8" i="2" s="1"/>
  <c r="BA17" i="3"/>
  <c r="E7" i="2" s="1"/>
  <c r="E10" i="2" s="1"/>
  <c r="G10" i="2"/>
  <c r="C19" i="1" s="1"/>
  <c r="H10" i="2"/>
  <c r="C18" i="1" s="1"/>
  <c r="G17" i="3"/>
  <c r="G18" i="2" l="1"/>
  <c r="I18" i="2" s="1"/>
  <c r="G19" i="1" s="1"/>
  <c r="G16" i="2"/>
  <c r="I16" i="2" s="1"/>
  <c r="G17" i="1" s="1"/>
  <c r="G21" i="2"/>
  <c r="I21" i="2" s="1"/>
  <c r="G22" i="1" s="1"/>
  <c r="G19" i="2"/>
  <c r="I19" i="2" s="1"/>
  <c r="G20" i="1" s="1"/>
  <c r="G22" i="2"/>
  <c r="I22" i="2" s="1"/>
  <c r="C16" i="1"/>
  <c r="C20" i="1" s="1"/>
  <c r="C23" i="1" s="1"/>
  <c r="G15" i="2"/>
  <c r="I15" i="2" s="1"/>
  <c r="G17" i="2"/>
  <c r="I17" i="2" s="1"/>
  <c r="G18" i="1" s="1"/>
  <c r="G20" i="2"/>
  <c r="I20" i="2" s="1"/>
  <c r="G21" i="1" s="1"/>
  <c r="G16" i="1" l="1"/>
  <c r="H23" i="2"/>
  <c r="G24" i="1" s="1"/>
  <c r="C24" i="1" s="1"/>
  <c r="F31" i="1" s="1"/>
  <c r="F32" i="1" l="1"/>
  <c r="F35" i="1" s="1"/>
  <c r="G23" i="1"/>
</calcChain>
</file>

<file path=xl/sharedStrings.xml><?xml version="1.0" encoding="utf-8"?>
<sst xmlns="http://schemas.openxmlformats.org/spreadsheetml/2006/main" count="155" uniqueCount="123">
  <si>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</si>
  <si>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</si>
  <si>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</si>
  <si>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</si>
  <si>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</si>
  <si>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</si>
  <si>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</si>
  <si>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</si>
  <si>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</si>
  <si>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</si>
  <si>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</si>
  <si>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</si>
  <si>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</si>
  <si>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</si>
  <si>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</si>
  <si>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</si>
  <si>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</si>
  <si>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</si>
  <si>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</si>
  <si>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</si>
  <si>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</si>
  <si>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</si>
  <si>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</si>
  <si>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</si>
  <si>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</si>
  <si>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</si>
  <si>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</si>
  <si>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</si>
  <si>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</si>
  <si>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</si>
  <si>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</si>
  <si>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</si>
  <si>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</si>
  <si>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</si>
  <si>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</si>
  <si>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</si>
  <si>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</si>
  <si>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</si>
  <si>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</si>
  <si>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</si>
  <si>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</si>
  <si>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</si>
  <si>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</si>
  <si>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</si>
  <si>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</si>
  <si>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</si>
  <si>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</si>
  <si>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</si>
  <si>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</si>
  <si>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</si>
  <si>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</si>
  <si>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</si>
  <si>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</si>
  <si>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</si>
  <si>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</si>
  <si>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</si>
  <si>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</si>
  <si>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</si>
  <si>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</si>
  <si>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</si>
  <si>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</si>
  <si>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</si>
  <si>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</si>
  <si>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</si>
  <si>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</si>
  <si>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</si>
  <si>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</si>
  <si>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</si>
  <si>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</si>
  <si>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</si>
  <si>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</si>
  <si>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</si>
  <si>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</si>
  <si>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</si>
  <si>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</si>
  <si>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</si>
  <si>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20160329</t>
  </si>
  <si>
    <t>02</t>
  </si>
  <si>
    <t>Oprava lemování rampy C1</t>
  </si>
  <si>
    <t>5</t>
  </si>
  <si>
    <t>Komunikace</t>
  </si>
  <si>
    <t>317171116U00</t>
  </si>
  <si>
    <t xml:space="preserve">Osazení kotvy do vývrtu římsy na chem. maltu </t>
  </si>
  <si>
    <t>kus</t>
  </si>
  <si>
    <t>541793333R00</t>
  </si>
  <si>
    <t xml:space="preserve">Demontáž úhelníků na přejezdech a rampách </t>
  </si>
  <si>
    <t>m</t>
  </si>
  <si>
    <t>629451112R00</t>
  </si>
  <si>
    <t xml:space="preserve">Vyrovnávací vrstva MC šířky do 30 cm </t>
  </si>
  <si>
    <t>967041112R00</t>
  </si>
  <si>
    <t xml:space="preserve">Přisekání rovných ostění bez ozubu v betonu </t>
  </si>
  <si>
    <t>m2</t>
  </si>
  <si>
    <t>30957276</t>
  </si>
  <si>
    <t xml:space="preserve">Šroub vratový M16 x 180/44 (kotva k lemování) </t>
  </si>
  <si>
    <t>413941125R00</t>
  </si>
  <si>
    <t xml:space="preserve">Osazení válcovaných nosníků vodorovných č.24 </t>
  </si>
  <si>
    <t>t</t>
  </si>
  <si>
    <t>548930013R00</t>
  </si>
  <si>
    <t xml:space="preserve">Vrtání otvorů válc. nosníku vrtačkou </t>
  </si>
  <si>
    <t>631312141R00</t>
  </si>
  <si>
    <t>Doplnění rýh betonem v dosavadních mazaninách vysokopevnostní dvousložkovou maltou se začištěním</t>
  </si>
  <si>
    <t>13485225</t>
  </si>
  <si>
    <t>Tyč průřezu UPE 240, hrubé, jakost oceli 11373</t>
  </si>
  <si>
    <t>T</t>
  </si>
  <si>
    <t>99</t>
  </si>
  <si>
    <t>Staveništní přesun hmot</t>
  </si>
  <si>
    <t>999281111R00</t>
  </si>
  <si>
    <t xml:space="preserve">Přesun hmot pro opravy a údržbu do výšky 25 m </t>
  </si>
  <si>
    <t>783</t>
  </si>
  <si>
    <t>Nátěry</t>
  </si>
  <si>
    <t>783122510R00</t>
  </si>
  <si>
    <t>Nátěr syntetický OK "A" 2x + 1x email černožluté šrafování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</si>
  <si>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</si>
  <si>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</si>
  <si>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</si>
  <si>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</si>
  <si>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</si>
  <si>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</si>
  <si>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</si>
  <si>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</si>
  <si>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ČR - Správa státních hmotných rezerv</t>
  </si>
  <si>
    <t>Příloha č. 2 SoD – Položkový rozpočet</t>
  </si>
  <si>
    <t>SSHR Butas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</si>
</sst>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22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0" xfId="1" applyNumberFormat="1" applyFont="1" applyBorder="1"/>
    <xf numFmtId="49" fontId="3" fillId="0" borderId="40" xfId="1" applyNumberFormat="1" applyFont="1" applyBorder="1"/>
    <xf numFmtId="49" fontId="3" fillId="0" borderId="40" xfId="1" applyNumberFormat="1" applyFont="1" applyBorder="1" applyAlignment="1">
      <alignment horizontal="right"/>
    </xf>
    <xf numFmtId="0" fontId="3" fillId="0" borderId="41" xfId="1" applyFont="1" applyBorder="1"/>
    <xf numFmtId="49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/>
    <xf numFmtId="49" fontId="4" fillId="0" borderId="43" xfId="1" applyNumberFormat="1" applyFont="1" applyBorder="1"/>
    <xf numFmtId="49" fontId="3" fillId="0" borderId="43" xfId="1" applyNumberFormat="1" applyFont="1" applyBorder="1"/>
    <xf numFmtId="49" fontId="3" fillId="0" borderId="43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4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0" xfId="1" applyFont="1" applyBorder="1"/>
    <xf numFmtId="0" fontId="5" fillId="0" borderId="41" xfId="1" applyFont="1" applyBorder="1" applyAlignment="1">
      <alignment horizontal="right"/>
    </xf>
    <xf numFmtId="49" fontId="3" fillId="0" borderId="40" xfId="1" applyNumberFormat="1" applyFont="1" applyBorder="1" applyAlignment="1">
      <alignment horizontal="left"/>
    </xf>
    <xf numFmtId="0" fontId="3" fillId="0" borderId="42" xfId="1" applyFont="1" applyBorder="1"/>
    <xf numFmtId="0" fontId="3" fillId="0" borderId="43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50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49" xfId="0" applyNumberFormat="1" applyFont="1" applyBorder="1"/>
    <xf numFmtId="3" fontId="3" fillId="0" borderId="52" xfId="0" applyNumberFormat="1" applyFont="1" applyBorder="1"/>
    <xf numFmtId="0" fontId="6" fillId="3" borderId="10" xfId="0" applyFont="1" applyFill="1" applyBorder="1"/>
    <xf numFmtId="0" fontId="6" fillId="3" borderId="14" xfId="0" applyFont="1" applyFill="1" applyBorder="1"/>
    <xf numFmtId="0" fontId="0" fillId="0" borderId="0" xfId="0" applyAlignment="1">
      <alignment horizontal="left" wrapTex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59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56" xfId="1" applyNumberFormat="1" applyFont="1" applyBorder="1" applyAlignment="1">
      <alignment horizontal="center"/>
    </xf>
    <xf numFmtId="0" fontId="3" fillId="0" borderId="58" xfId="1" applyFont="1" applyBorder="1" applyAlignment="1">
      <alignment horizontal="center" shrinkToFit="1"/>
    </xf>
    <xf numFmtId="0" fontId="3" fillId="0" borderId="43" xfId="1" applyFont="1" applyBorder="1" applyAlignment="1">
      <alignment horizontal="center" shrinkToFit="1"/>
    </xf>
    <xf numFmtId="0" fontId="3" fillId="0" borderId="59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6"/>
  <sheetViews>
    <sheetView tabSelected="1" workbookViewId="0">
      <selection activeCell="C9" sqref="C9:E9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0.25" customHeight="1" x14ac:dyDescent="0.25">
      <c r="B1" s="212" t="s">
        <v>121</v>
      </c>
      <c r="C1" s="212"/>
      <c r="D1" s="212"/>
      <c r="E1" s="212"/>
      <c r="F1" s="212"/>
      <c r="G1" s="212"/>
    </row>
    <row r="2" spans="1:57" ht="24.75" customHeight="1" thickBot="1" x14ac:dyDescent="0.3">
      <c r="A2" s="1" t="s">
        <v>0</v>
      </c>
      <c r="B2" s="2"/>
      <c r="C2" s="2"/>
      <c r="D2" s="2"/>
      <c r="E2" s="2"/>
      <c r="F2" s="2"/>
      <c r="G2" s="2"/>
    </row>
    <row r="3" spans="1:57" ht="12.75" customHeight="1" x14ac:dyDescent="0.25">
      <c r="A3" s="3" t="s">
        <v>1</v>
      </c>
      <c r="B3" s="4"/>
      <c r="C3" s="5">
        <f>Rekapitulace!H1</f>
        <v>0</v>
      </c>
      <c r="D3" s="5">
        <f>Rekapitulace!G2</f>
        <v>0</v>
      </c>
      <c r="E3" s="6"/>
      <c r="F3" s="7" t="s">
        <v>2</v>
      </c>
      <c r="G3" s="8"/>
    </row>
    <row r="4" spans="1:57" ht="3" hidden="1" customHeight="1" x14ac:dyDescent="0.25">
      <c r="A4" s="9"/>
      <c r="B4" s="10"/>
      <c r="C4" s="11"/>
      <c r="D4" s="11"/>
      <c r="E4" s="12"/>
      <c r="F4" s="13"/>
      <c r="G4" s="14"/>
    </row>
    <row r="5" spans="1:57" ht="12" customHeight="1" x14ac:dyDescent="0.25">
      <c r="A5" s="15" t="s">
        <v>3</v>
      </c>
      <c r="B5" s="10"/>
      <c r="C5" s="11" t="s">
        <v>4</v>
      </c>
      <c r="D5" s="11"/>
      <c r="E5" s="12"/>
      <c r="F5" s="13" t="s">
        <v>5</v>
      </c>
      <c r="G5" s="16"/>
    </row>
    <row r="6" spans="1:57" ht="12.9" customHeight="1" x14ac:dyDescent="0.25">
      <c r="A6" s="17" t="s">
        <v>77</v>
      </c>
      <c r="B6" s="18"/>
      <c r="C6" s="19" t="s">
        <v>78</v>
      </c>
      <c r="D6" s="20"/>
      <c r="E6" s="18"/>
      <c r="F6" s="13" t="s">
        <v>7</v>
      </c>
      <c r="G6" s="14"/>
    </row>
    <row r="7" spans="1:57" ht="12.9" customHeight="1" x14ac:dyDescent="0.25">
      <c r="A7" s="15" t="s">
        <v>8</v>
      </c>
      <c r="B7" s="10"/>
      <c r="C7" s="11" t="s">
        <v>9</v>
      </c>
      <c r="D7" s="11"/>
      <c r="E7" s="12"/>
      <c r="F7" s="21" t="s">
        <v>10</v>
      </c>
      <c r="G7" s="22">
        <v>0</v>
      </c>
      <c r="O7" s="23"/>
    </row>
    <row r="8" spans="1:57" ht="12.9" customHeight="1" x14ac:dyDescent="0.25">
      <c r="A8" s="24" t="s">
        <v>76</v>
      </c>
      <c r="B8" s="25"/>
      <c r="C8" s="26" t="s">
        <v>122</v>
      </c>
      <c r="D8" s="27"/>
      <c r="E8" s="27"/>
      <c r="F8" s="28" t="s">
        <v>11</v>
      </c>
      <c r="G8" s="22">
        <f>IF(PocetMJ=0,,ROUND((F31+F33)/PocetMJ,1))</f>
        <v>0</v>
      </c>
    </row>
    <row r="9" spans="1:57" x14ac:dyDescent="0.25">
      <c r="A9" s="29" t="s">
        <v>12</v>
      </c>
      <c r="B9" s="13"/>
      <c r="C9" s="209"/>
      <c r="D9" s="209"/>
      <c r="E9" s="210"/>
      <c r="F9" s="30" t="s">
        <v>13</v>
      </c>
      <c r="G9" s="31"/>
      <c r="H9" s="32"/>
      <c r="I9" s="33"/>
    </row>
    <row r="10" spans="1:57" x14ac:dyDescent="0.25">
      <c r="A10" s="29" t="s">
        <v>14</v>
      </c>
      <c r="B10" s="13"/>
      <c r="C10" s="209"/>
      <c r="D10" s="209"/>
      <c r="E10" s="210"/>
      <c r="F10" s="13"/>
      <c r="G10" s="34"/>
      <c r="H10" s="35"/>
    </row>
    <row r="11" spans="1:57" x14ac:dyDescent="0.25">
      <c r="A11" s="199" t="s">
        <v>15</v>
      </c>
      <c r="B11" s="198"/>
      <c r="C11" s="211" t="s">
        <v>120</v>
      </c>
      <c r="D11" s="211"/>
      <c r="E11" s="211"/>
      <c r="F11" s="36"/>
      <c r="G11" s="37"/>
      <c r="H11" s="38"/>
    </row>
    <row r="12" spans="1:57" ht="13.5" customHeight="1" x14ac:dyDescent="0.25">
      <c r="A12" s="29" t="s">
        <v>16</v>
      </c>
      <c r="B12" s="13"/>
      <c r="C12" s="209"/>
      <c r="D12" s="209"/>
      <c r="E12" s="209"/>
      <c r="F12" s="39" t="s">
        <v>17</v>
      </c>
      <c r="G12" s="40">
        <v>20160329</v>
      </c>
      <c r="H12" s="35"/>
      <c r="BA12" s="41"/>
      <c r="BB12" s="41"/>
      <c r="BC12" s="41"/>
      <c r="BD12" s="41"/>
      <c r="BE12" s="41"/>
    </row>
    <row r="13" spans="1:57" ht="12.75" customHeight="1" x14ac:dyDescent="0.25">
      <c r="A13" s="42" t="s">
        <v>18</v>
      </c>
      <c r="B13" s="10"/>
      <c r="C13" s="206"/>
      <c r="D13" s="206"/>
      <c r="E13" s="206"/>
      <c r="F13" s="43" t="s">
        <v>19</v>
      </c>
      <c r="G13" s="44"/>
      <c r="H13" s="35"/>
    </row>
    <row r="14" spans="1:57" ht="28.5" customHeight="1" thickBot="1" x14ac:dyDescent="0.3">
      <c r="A14" s="45" t="s">
        <v>20</v>
      </c>
      <c r="B14" s="46"/>
      <c r="C14" s="46"/>
      <c r="D14" s="46"/>
      <c r="E14" s="47"/>
      <c r="F14" s="47"/>
      <c r="G14" s="48"/>
      <c r="H14" s="35"/>
    </row>
    <row r="15" spans="1:57" ht="17.25" customHeight="1" thickBot="1" x14ac:dyDescent="0.3">
      <c r="A15" s="49" t="s">
        <v>21</v>
      </c>
      <c r="B15" s="50"/>
      <c r="C15" s="51"/>
      <c r="D15" s="52" t="s">
        <v>22</v>
      </c>
      <c r="E15" s="53"/>
      <c r="F15" s="53"/>
      <c r="G15" s="51"/>
    </row>
    <row r="16" spans="1:57" ht="15.9" customHeight="1" x14ac:dyDescent="0.25">
      <c r="A16" s="54"/>
      <c r="B16" s="55" t="s">
        <v>23</v>
      </c>
      <c r="C16" s="56">
        <f>HSV</f>
        <v>0</v>
      </c>
      <c r="D16" s="57" t="str">
        <f>Rekapitulace!A15</f>
        <v>Ztížené výrobní podmínky</v>
      </c>
      <c r="E16" s="58"/>
      <c r="F16" s="59"/>
      <c r="G16" s="56">
        <f>Rekapitulace!I15</f>
        <v>0</v>
      </c>
    </row>
    <row r="17" spans="1:7" ht="15.9" customHeight="1" x14ac:dyDescent="0.25">
      <c r="A17" s="54" t="s">
        <v>24</v>
      </c>
      <c r="B17" s="55" t="s">
        <v>25</v>
      </c>
      <c r="C17" s="56">
        <f>PSV</f>
        <v>0</v>
      </c>
      <c r="D17" s="9" t="str">
        <f>Rekapitulace!A16</f>
        <v>Oborová přirážka</v>
      </c>
      <c r="E17" s="60"/>
      <c r="F17" s="61"/>
      <c r="G17" s="56">
        <f>Rekapitulace!I16</f>
        <v>0</v>
      </c>
    </row>
    <row r="18" spans="1:7" ht="15.9" customHeight="1" x14ac:dyDescent="0.25">
      <c r="A18" s="54" t="s">
        <v>26</v>
      </c>
      <c r="B18" s="55" t="s">
        <v>27</v>
      </c>
      <c r="C18" s="56">
        <f>Mont</f>
        <v>0</v>
      </c>
      <c r="D18" s="9" t="str">
        <f>Rekapitulace!A17</f>
        <v>Přesun stavebních kapacit</v>
      </c>
      <c r="E18" s="60"/>
      <c r="F18" s="61"/>
      <c r="G18" s="56">
        <f>Rekapitulace!I17</f>
        <v>0</v>
      </c>
    </row>
    <row r="19" spans="1:7" ht="15.9" customHeight="1" x14ac:dyDescent="0.25">
      <c r="A19" s="62" t="s">
        <v>28</v>
      </c>
      <c r="B19" s="63" t="s">
        <v>29</v>
      </c>
      <c r="C19" s="56">
        <f>Dodavka</f>
        <v>0</v>
      </c>
      <c r="D19" s="9" t="str">
        <f>Rekapitulace!A18</f>
        <v>Mimostaveništní doprava</v>
      </c>
      <c r="E19" s="60"/>
      <c r="F19" s="61"/>
      <c r="G19" s="56">
        <f>Rekapitulace!I18</f>
        <v>0</v>
      </c>
    </row>
    <row r="20" spans="1:7" ht="15.9" customHeight="1" x14ac:dyDescent="0.25">
      <c r="A20" s="64" t="s">
        <v>30</v>
      </c>
      <c r="B20" s="55"/>
      <c r="C20" s="56">
        <f>SUM(C16:C19)</f>
        <v>0</v>
      </c>
      <c r="D20" s="9" t="str">
        <f>Rekapitulace!A19</f>
        <v>Zařízení staveniště</v>
      </c>
      <c r="E20" s="60"/>
      <c r="F20" s="61"/>
      <c r="G20" s="56">
        <f>Rekapitulace!I19</f>
        <v>0</v>
      </c>
    </row>
    <row r="21" spans="1:7" ht="15.9" customHeight="1" x14ac:dyDescent="0.25">
      <c r="A21" s="64"/>
      <c r="B21" s="55"/>
      <c r="C21" s="56"/>
      <c r="D21" s="9" t="str">
        <f>Rekapitulace!A20</f>
        <v>Provoz investora</v>
      </c>
      <c r="E21" s="60"/>
      <c r="F21" s="61"/>
      <c r="G21" s="56">
        <f>Rekapitulace!I20</f>
        <v>0</v>
      </c>
    </row>
    <row r="22" spans="1:7" ht="15.9" customHeight="1" x14ac:dyDescent="0.25">
      <c r="A22" s="64" t="s">
        <v>31</v>
      </c>
      <c r="B22" s="55"/>
      <c r="C22" s="56">
        <f>HZS</f>
        <v>0</v>
      </c>
      <c r="D22" s="9" t="str">
        <f>Rekapitulace!A21</f>
        <v>Kompletační činnost (IČD)</v>
      </c>
      <c r="E22" s="60"/>
      <c r="F22" s="61"/>
      <c r="G22" s="56">
        <f>Rekapitulace!I21</f>
        <v>0</v>
      </c>
    </row>
    <row r="23" spans="1:7" ht="15.9" customHeight="1" x14ac:dyDescent="0.25">
      <c r="A23" s="65" t="s">
        <v>32</v>
      </c>
      <c r="B23" s="66"/>
      <c r="C23" s="56">
        <f>C20+C22</f>
        <v>0</v>
      </c>
      <c r="D23" s="9" t="s">
        <v>33</v>
      </c>
      <c r="E23" s="60"/>
      <c r="F23" s="61"/>
      <c r="G23" s="56">
        <f>G24-SUM(G16:G22)</f>
        <v>0</v>
      </c>
    </row>
    <row r="24" spans="1:7" ht="15.9" customHeight="1" thickBot="1" x14ac:dyDescent="0.3">
      <c r="A24" s="207" t="s">
        <v>34</v>
      </c>
      <c r="B24" s="208"/>
      <c r="C24" s="67">
        <f>C23+G24</f>
        <v>0</v>
      </c>
      <c r="D24" s="68" t="s">
        <v>35</v>
      </c>
      <c r="E24" s="69"/>
      <c r="F24" s="70"/>
      <c r="G24" s="56">
        <f>VRN</f>
        <v>0</v>
      </c>
    </row>
    <row r="25" spans="1:7" x14ac:dyDescent="0.25">
      <c r="A25" s="71" t="s">
        <v>36</v>
      </c>
      <c r="B25" s="72"/>
      <c r="C25" s="73"/>
      <c r="D25" s="72" t="s">
        <v>37</v>
      </c>
      <c r="E25" s="72"/>
      <c r="F25" s="74" t="s">
        <v>38</v>
      </c>
      <c r="G25" s="75"/>
    </row>
    <row r="26" spans="1:7" x14ac:dyDescent="0.25">
      <c r="A26" s="65" t="s">
        <v>39</v>
      </c>
      <c r="B26" s="66"/>
      <c r="C26" s="76"/>
      <c r="D26" s="66" t="s">
        <v>39</v>
      </c>
      <c r="E26" s="77"/>
      <c r="F26" s="78" t="s">
        <v>39</v>
      </c>
      <c r="G26" s="79"/>
    </row>
    <row r="27" spans="1:7" ht="37.5" customHeight="1" x14ac:dyDescent="0.25">
      <c r="A27" s="65" t="s">
        <v>40</v>
      </c>
      <c r="B27" s="80"/>
      <c r="C27" s="76"/>
      <c r="D27" s="66" t="s">
        <v>40</v>
      </c>
      <c r="E27" s="77"/>
      <c r="F27" s="78" t="s">
        <v>40</v>
      </c>
      <c r="G27" s="79"/>
    </row>
    <row r="28" spans="1:7" x14ac:dyDescent="0.25">
      <c r="A28" s="65"/>
      <c r="B28" s="81"/>
      <c r="C28" s="76"/>
      <c r="D28" s="66"/>
      <c r="E28" s="77"/>
      <c r="F28" s="78"/>
      <c r="G28" s="79"/>
    </row>
    <row r="29" spans="1:7" x14ac:dyDescent="0.25">
      <c r="A29" s="65" t="s">
        <v>41</v>
      </c>
      <c r="B29" s="66"/>
      <c r="C29" s="76"/>
      <c r="D29" s="78" t="s">
        <v>42</v>
      </c>
      <c r="E29" s="76"/>
      <c r="F29" s="82" t="s">
        <v>42</v>
      </c>
      <c r="G29" s="79"/>
    </row>
    <row r="30" spans="1:7" ht="69" customHeight="1" x14ac:dyDescent="0.25">
      <c r="A30" s="65"/>
      <c r="B30" s="66"/>
      <c r="C30" s="83"/>
      <c r="D30" s="84"/>
      <c r="E30" s="83"/>
      <c r="F30" s="66"/>
      <c r="G30" s="79"/>
    </row>
    <row r="31" spans="1:7" x14ac:dyDescent="0.25">
      <c r="A31" s="85" t="s">
        <v>43</v>
      </c>
      <c r="B31" s="86"/>
      <c r="C31" s="87">
        <v>21</v>
      </c>
      <c r="D31" s="86" t="s">
        <v>44</v>
      </c>
      <c r="E31" s="88"/>
      <c r="F31" s="201">
        <f>C24-F33</f>
        <v>0</v>
      </c>
      <c r="G31" s="202"/>
    </row>
    <row r="32" spans="1:7" x14ac:dyDescent="0.25">
      <c r="A32" s="85" t="s">
        <v>45</v>
      </c>
      <c r="B32" s="86"/>
      <c r="C32" s="87">
        <f>SazbaDPH1</f>
        <v>21</v>
      </c>
      <c r="D32" s="86" t="s">
        <v>46</v>
      </c>
      <c r="E32" s="88"/>
      <c r="F32" s="201">
        <f>ROUND(PRODUCT(F31,C32/100),0)</f>
        <v>0</v>
      </c>
      <c r="G32" s="202"/>
    </row>
    <row r="33" spans="1:8" x14ac:dyDescent="0.25">
      <c r="A33" s="85" t="s">
        <v>43</v>
      </c>
      <c r="B33" s="86"/>
      <c r="C33" s="87">
        <v>0</v>
      </c>
      <c r="D33" s="86" t="s">
        <v>46</v>
      </c>
      <c r="E33" s="88"/>
      <c r="F33" s="201">
        <v>0</v>
      </c>
      <c r="G33" s="202"/>
    </row>
    <row r="34" spans="1:8" x14ac:dyDescent="0.25">
      <c r="A34" s="85" t="s">
        <v>45</v>
      </c>
      <c r="B34" s="89"/>
      <c r="C34" s="90">
        <f>SazbaDPH2</f>
        <v>0</v>
      </c>
      <c r="D34" s="86" t="s">
        <v>46</v>
      </c>
      <c r="E34" s="61"/>
      <c r="F34" s="201">
        <f>ROUND(PRODUCT(F33,C34/100),0)</f>
        <v>0</v>
      </c>
      <c r="G34" s="202"/>
    </row>
    <row r="35" spans="1:8" s="94" customFormat="1" ht="19.5" customHeight="1" thickBot="1" x14ac:dyDescent="0.35">
      <c r="A35" s="91" t="s">
        <v>47</v>
      </c>
      <c r="B35" s="92"/>
      <c r="C35" s="92"/>
      <c r="D35" s="92"/>
      <c r="E35" s="93"/>
      <c r="F35" s="203">
        <f>ROUND(SUM(F31:F34),0)</f>
        <v>0</v>
      </c>
      <c r="G35" s="204"/>
    </row>
    <row r="37" spans="1:8" x14ac:dyDescent="0.25">
      <c r="A37" s="95" t="s">
        <v>48</v>
      </c>
      <c r="B37" s="95"/>
      <c r="C37" s="95"/>
      <c r="D37" s="95"/>
      <c r="E37" s="95"/>
      <c r="F37" s="95"/>
      <c r="G37" s="95"/>
      <c r="H37" t="s">
        <v>6</v>
      </c>
    </row>
    <row r="38" spans="1:8" ht="14.25" customHeight="1" x14ac:dyDescent="0.25">
      <c r="A38" s="95"/>
      <c r="B38" s="205"/>
      <c r="C38" s="205"/>
      <c r="D38" s="205"/>
      <c r="E38" s="205"/>
      <c r="F38" s="205"/>
      <c r="G38" s="205"/>
      <c r="H38" t="s">
        <v>6</v>
      </c>
    </row>
    <row r="39" spans="1:8" ht="12.75" customHeight="1" x14ac:dyDescent="0.25">
      <c r="A39" s="96"/>
      <c r="B39" s="205"/>
      <c r="C39" s="205"/>
      <c r="D39" s="205"/>
      <c r="E39" s="205"/>
      <c r="F39" s="205"/>
      <c r="G39" s="205"/>
      <c r="H39" t="s">
        <v>6</v>
      </c>
    </row>
    <row r="40" spans="1:8" x14ac:dyDescent="0.25">
      <c r="A40" s="96"/>
      <c r="B40" s="205"/>
      <c r="C40" s="205"/>
      <c r="D40" s="205"/>
      <c r="E40" s="205"/>
      <c r="F40" s="205"/>
      <c r="G40" s="205"/>
      <c r="H40" t="s">
        <v>6</v>
      </c>
    </row>
    <row r="41" spans="1:8" x14ac:dyDescent="0.25">
      <c r="A41" s="96"/>
      <c r="B41" s="205"/>
      <c r="C41" s="205"/>
      <c r="D41" s="205"/>
      <c r="E41" s="205"/>
      <c r="F41" s="205"/>
      <c r="G41" s="205"/>
      <c r="H41" t="s">
        <v>6</v>
      </c>
    </row>
    <row r="42" spans="1:8" x14ac:dyDescent="0.25">
      <c r="A42" s="96"/>
      <c r="B42" s="205"/>
      <c r="C42" s="205"/>
      <c r="D42" s="205"/>
      <c r="E42" s="205"/>
      <c r="F42" s="205"/>
      <c r="G42" s="205"/>
      <c r="H42" t="s">
        <v>6</v>
      </c>
    </row>
    <row r="43" spans="1:8" x14ac:dyDescent="0.25">
      <c r="A43" s="96"/>
      <c r="B43" s="205"/>
      <c r="C43" s="205"/>
      <c r="D43" s="205"/>
      <c r="E43" s="205"/>
      <c r="F43" s="205"/>
      <c r="G43" s="205"/>
      <c r="H43" t="s">
        <v>6</v>
      </c>
    </row>
    <row r="44" spans="1:8" x14ac:dyDescent="0.25">
      <c r="A44" s="96"/>
      <c r="B44" s="205"/>
      <c r="C44" s="205"/>
      <c r="D44" s="205"/>
      <c r="E44" s="205"/>
      <c r="F44" s="205"/>
      <c r="G44" s="205"/>
      <c r="H44" t="s">
        <v>6</v>
      </c>
    </row>
    <row r="45" spans="1:8" x14ac:dyDescent="0.25">
      <c r="A45" s="96"/>
      <c r="B45" s="205"/>
      <c r="C45" s="205"/>
      <c r="D45" s="205"/>
      <c r="E45" s="205"/>
      <c r="F45" s="205"/>
      <c r="G45" s="205"/>
      <c r="H45" t="s">
        <v>6</v>
      </c>
    </row>
    <row r="46" spans="1:8" ht="0.75" customHeight="1" x14ac:dyDescent="0.25">
      <c r="A46" s="96"/>
      <c r="B46" s="205"/>
      <c r="C46" s="205"/>
      <c r="D46" s="205"/>
      <c r="E46" s="205"/>
      <c r="F46" s="205"/>
      <c r="G46" s="205"/>
      <c r="H46" t="s">
        <v>6</v>
      </c>
    </row>
    <row r="47" spans="1:8" x14ac:dyDescent="0.25">
      <c r="B47" s="200"/>
      <c r="C47" s="200"/>
      <c r="D47" s="200"/>
      <c r="E47" s="200"/>
      <c r="F47" s="200"/>
      <c r="G47" s="200"/>
    </row>
    <row r="48" spans="1:8" x14ac:dyDescent="0.25">
      <c r="B48" s="200"/>
      <c r="C48" s="200"/>
      <c r="D48" s="200"/>
      <c r="E48" s="200"/>
      <c r="F48" s="200"/>
      <c r="G48" s="200"/>
    </row>
    <row r="49" spans="2:7" x14ac:dyDescent="0.25">
      <c r="B49" s="200"/>
      <c r="C49" s="200"/>
      <c r="D49" s="200"/>
      <c r="E49" s="200"/>
      <c r="F49" s="200"/>
      <c r="G49" s="200"/>
    </row>
    <row r="50" spans="2:7" x14ac:dyDescent="0.25">
      <c r="B50" s="200"/>
      <c r="C50" s="200"/>
      <c r="D50" s="200"/>
      <c r="E50" s="200"/>
      <c r="F50" s="200"/>
      <c r="G50" s="200"/>
    </row>
    <row r="51" spans="2:7" x14ac:dyDescent="0.25">
      <c r="B51" s="200"/>
      <c r="C51" s="200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3" spans="2:7" x14ac:dyDescent="0.25">
      <c r="B53" s="200"/>
      <c r="C53" s="200"/>
      <c r="D53" s="200"/>
      <c r="E53" s="200"/>
      <c r="F53" s="200"/>
      <c r="G53" s="200"/>
    </row>
    <row r="54" spans="2:7" x14ac:dyDescent="0.25">
      <c r="B54" s="200"/>
      <c r="C54" s="200"/>
      <c r="D54" s="200"/>
      <c r="E54" s="200"/>
      <c r="F54" s="200"/>
      <c r="G54" s="200"/>
    </row>
    <row r="55" spans="2:7" x14ac:dyDescent="0.25">
      <c r="B55" s="200"/>
      <c r="C55" s="200"/>
      <c r="D55" s="200"/>
      <c r="E55" s="200"/>
      <c r="F55" s="200"/>
      <c r="G55" s="200"/>
    </row>
    <row r="56" spans="2:7" x14ac:dyDescent="0.25">
      <c r="B56" s="200"/>
      <c r="C56" s="200"/>
      <c r="D56" s="200"/>
      <c r="E56" s="200"/>
      <c r="F56" s="200"/>
      <c r="G56" s="200"/>
    </row>
  </sheetData>
  <mergeCells count="23">
    <mergeCell ref="C9:E9"/>
    <mergeCell ref="C10:E10"/>
    <mergeCell ref="C11:E11"/>
    <mergeCell ref="C12:E12"/>
    <mergeCell ref="B1:G1"/>
    <mergeCell ref="C13:E13"/>
    <mergeCell ref="A24:B24"/>
    <mergeCell ref="F31:G31"/>
    <mergeCell ref="F32:G32"/>
    <mergeCell ref="F33:G33"/>
    <mergeCell ref="F34:G34"/>
    <mergeCell ref="F35:G35"/>
    <mergeCell ref="B38:G46"/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52:G5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B32" sqref="B32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213" t="s">
        <v>49</v>
      </c>
      <c r="B1" s="214"/>
      <c r="C1" s="97" t="str">
        <f>CONCATENATE(cislostavby," ",nazevstavby)</f>
        <v>20160329 SSHR Butas</v>
      </c>
      <c r="D1" s="98"/>
      <c r="E1" s="99"/>
      <c r="F1" s="98"/>
      <c r="G1" s="100" t="s">
        <v>50</v>
      </c>
      <c r="H1" s="101"/>
      <c r="I1" s="102"/>
    </row>
    <row r="2" spans="1:57" ht="13.8" thickBot="1" x14ac:dyDescent="0.3">
      <c r="A2" s="215" t="s">
        <v>51</v>
      </c>
      <c r="B2" s="216"/>
      <c r="C2" s="103" t="str">
        <f>CONCATENATE(cisloobjektu," ",nazevobjektu)</f>
        <v>02 Oprava lemování rampy C1</v>
      </c>
      <c r="D2" s="104"/>
      <c r="E2" s="105"/>
      <c r="F2" s="104"/>
      <c r="G2" s="217"/>
      <c r="H2" s="218"/>
      <c r="I2" s="219"/>
    </row>
    <row r="3" spans="1:57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3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8" thickBot="1" x14ac:dyDescent="0.3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5">
      <c r="A7" s="194" t="str">
        <f>Položky!B7</f>
        <v>5</v>
      </c>
      <c r="B7" s="115" t="str">
        <f>Položky!C7</f>
        <v>Komunikace</v>
      </c>
      <c r="C7" s="66"/>
      <c r="D7" s="116"/>
      <c r="E7" s="195">
        <f>Položky!BA17</f>
        <v>0</v>
      </c>
      <c r="F7" s="196">
        <f>Položky!BB17</f>
        <v>0</v>
      </c>
      <c r="G7" s="196">
        <f>Položky!BC17</f>
        <v>0</v>
      </c>
      <c r="H7" s="196">
        <f>Položky!BD17</f>
        <v>0</v>
      </c>
      <c r="I7" s="197">
        <f>Položky!BE17</f>
        <v>0</v>
      </c>
    </row>
    <row r="8" spans="1:57" s="35" customFormat="1" x14ac:dyDescent="0.25">
      <c r="A8" s="194" t="str">
        <f>Položky!B18</f>
        <v>99</v>
      </c>
      <c r="B8" s="115" t="str">
        <f>Položky!C18</f>
        <v>Staveništní přesun hmot</v>
      </c>
      <c r="C8" s="66"/>
      <c r="D8" s="116"/>
      <c r="E8" s="195">
        <f>Položky!BA20</f>
        <v>0</v>
      </c>
      <c r="F8" s="196">
        <f>Položky!BB20</f>
        <v>0</v>
      </c>
      <c r="G8" s="196">
        <f>Položky!BC20</f>
        <v>0</v>
      </c>
      <c r="H8" s="196">
        <f>Položky!BD20</f>
        <v>0</v>
      </c>
      <c r="I8" s="197">
        <f>Položky!BE20</f>
        <v>0</v>
      </c>
    </row>
    <row r="9" spans="1:57" s="35" customFormat="1" ht="13.8" thickBot="1" x14ac:dyDescent="0.3">
      <c r="A9" s="194" t="str">
        <f>Položky!B21</f>
        <v>783</v>
      </c>
      <c r="B9" s="115" t="str">
        <f>Položky!C21</f>
        <v>Nátěry</v>
      </c>
      <c r="C9" s="66"/>
      <c r="D9" s="116"/>
      <c r="E9" s="195">
        <f>Položky!BA23</f>
        <v>0</v>
      </c>
      <c r="F9" s="196">
        <f>Položky!BB23</f>
        <v>0</v>
      </c>
      <c r="G9" s="196">
        <f>Položky!BC23</f>
        <v>0</v>
      </c>
      <c r="H9" s="196">
        <f>Položky!BD23</f>
        <v>0</v>
      </c>
      <c r="I9" s="197">
        <f>Položky!BE23</f>
        <v>0</v>
      </c>
    </row>
    <row r="10" spans="1:57" s="123" customFormat="1" ht="13.8" thickBot="1" x14ac:dyDescent="0.3">
      <c r="A10" s="117"/>
      <c r="B10" s="118" t="s">
        <v>58</v>
      </c>
      <c r="C10" s="118"/>
      <c r="D10" s="119"/>
      <c r="E10" s="120">
        <f>SUM(E7:E9)</f>
        <v>0</v>
      </c>
      <c r="F10" s="121">
        <f>SUM(F7:F9)</f>
        <v>0</v>
      </c>
      <c r="G10" s="121">
        <f>SUM(G7:G9)</f>
        <v>0</v>
      </c>
      <c r="H10" s="121">
        <f>SUM(H7:H9)</f>
        <v>0</v>
      </c>
      <c r="I10" s="122">
        <f>SUM(I7:I9)</f>
        <v>0</v>
      </c>
    </row>
    <row r="11" spans="1:57" x14ac:dyDescent="0.25">
      <c r="A11" s="66"/>
      <c r="B11" s="66"/>
      <c r="C11" s="66"/>
      <c r="D11" s="66"/>
      <c r="E11" s="66"/>
      <c r="F11" s="66"/>
      <c r="G11" s="66"/>
      <c r="H11" s="66"/>
      <c r="I11" s="66"/>
    </row>
    <row r="12" spans="1:57" ht="19.5" customHeight="1" x14ac:dyDescent="0.3">
      <c r="A12" s="107" t="s">
        <v>59</v>
      </c>
      <c r="B12" s="107"/>
      <c r="C12" s="107"/>
      <c r="D12" s="107"/>
      <c r="E12" s="107"/>
      <c r="F12" s="107"/>
      <c r="G12" s="124"/>
      <c r="H12" s="107"/>
      <c r="I12" s="107"/>
      <c r="BA12" s="41"/>
      <c r="BB12" s="41"/>
      <c r="BC12" s="41"/>
      <c r="BD12" s="41"/>
      <c r="BE12" s="41"/>
    </row>
    <row r="13" spans="1:57" ht="13.8" thickBot="1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57" x14ac:dyDescent="0.25">
      <c r="A14" s="71" t="s">
        <v>60</v>
      </c>
      <c r="B14" s="72"/>
      <c r="C14" s="72"/>
      <c r="D14" s="125"/>
      <c r="E14" s="126" t="s">
        <v>61</v>
      </c>
      <c r="F14" s="127" t="s">
        <v>62</v>
      </c>
      <c r="G14" s="128" t="s">
        <v>63</v>
      </c>
      <c r="H14" s="129"/>
      <c r="I14" s="130" t="s">
        <v>61</v>
      </c>
    </row>
    <row r="15" spans="1:57" x14ac:dyDescent="0.25">
      <c r="A15" s="64" t="s">
        <v>112</v>
      </c>
      <c r="B15" s="55"/>
      <c r="C15" s="55"/>
      <c r="D15" s="131"/>
      <c r="E15" s="132">
        <v>0</v>
      </c>
      <c r="F15" s="133">
        <v>2</v>
      </c>
      <c r="G15" s="134">
        <f t="shared" ref="G15:G22" si="0">CHOOSE(BA15+1,HSV+PSV,HSV+PSV+Mont,HSV+PSV+Dodavka+Mont,HSV,PSV,Mont,Dodavka,Mont+Dodavka,0)</f>
        <v>0</v>
      </c>
      <c r="H15" s="135"/>
      <c r="I15" s="136">
        <f t="shared" ref="I15:I22" si="1">E15+F15*G15/100</f>
        <v>0</v>
      </c>
      <c r="BA15">
        <v>0</v>
      </c>
    </row>
    <row r="16" spans="1:57" x14ac:dyDescent="0.25">
      <c r="A16" s="64" t="s">
        <v>113</v>
      </c>
      <c r="B16" s="55"/>
      <c r="C16" s="55"/>
      <c r="D16" s="131"/>
      <c r="E16" s="132">
        <v>0</v>
      </c>
      <c r="F16" s="133">
        <v>0</v>
      </c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5">
      <c r="A17" s="64" t="s">
        <v>114</v>
      </c>
      <c r="B17" s="55"/>
      <c r="C17" s="55"/>
      <c r="D17" s="131"/>
      <c r="E17" s="132">
        <v>0</v>
      </c>
      <c r="F17" s="133">
        <v>0</v>
      </c>
      <c r="G17" s="134">
        <f t="shared" si="0"/>
        <v>0</v>
      </c>
      <c r="H17" s="135"/>
      <c r="I17" s="136">
        <f t="shared" si="1"/>
        <v>0</v>
      </c>
      <c r="BA17">
        <v>1</v>
      </c>
    </row>
    <row r="18" spans="1:53" x14ac:dyDescent="0.25">
      <c r="A18" s="64" t="s">
        <v>115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5">
      <c r="A19" s="64" t="s">
        <v>116</v>
      </c>
      <c r="B19" s="55"/>
      <c r="C19" s="55"/>
      <c r="D19" s="131"/>
      <c r="E19" s="132">
        <v>0</v>
      </c>
      <c r="F19" s="133">
        <v>5</v>
      </c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5">
      <c r="A20" s="64" t="s">
        <v>117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1</v>
      </c>
    </row>
    <row r="21" spans="1:53" x14ac:dyDescent="0.25">
      <c r="A21" s="64" t="s">
        <v>118</v>
      </c>
      <c r="B21" s="55"/>
      <c r="C21" s="55"/>
      <c r="D21" s="131"/>
      <c r="E21" s="132">
        <v>0</v>
      </c>
      <c r="F21" s="133">
        <v>0</v>
      </c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 x14ac:dyDescent="0.25">
      <c r="A22" s="64" t="s">
        <v>119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 ht="13.8" thickBot="1" x14ac:dyDescent="0.3">
      <c r="A23" s="137"/>
      <c r="B23" s="138" t="s">
        <v>64</v>
      </c>
      <c r="C23" s="139"/>
      <c r="D23" s="140"/>
      <c r="E23" s="141"/>
      <c r="F23" s="142"/>
      <c r="G23" s="142"/>
      <c r="H23" s="220">
        <f>SUM(I15:I22)</f>
        <v>0</v>
      </c>
      <c r="I23" s="221"/>
    </row>
    <row r="25" spans="1:53" x14ac:dyDescent="0.25">
      <c r="B25" s="123"/>
      <c r="F25" s="143"/>
      <c r="G25" s="144"/>
      <c r="H25" s="144"/>
      <c r="I25" s="145"/>
    </row>
    <row r="26" spans="1:53" x14ac:dyDescent="0.25">
      <c r="F26" s="143"/>
      <c r="G26" s="144"/>
      <c r="H26" s="144"/>
      <c r="I26" s="145"/>
    </row>
    <row r="27" spans="1:53" x14ac:dyDescent="0.25">
      <c r="F27" s="143"/>
      <c r="G27" s="144"/>
      <c r="H27" s="144"/>
      <c r="I27" s="145"/>
    </row>
    <row r="28" spans="1:53" x14ac:dyDescent="0.25">
      <c r="F28" s="143"/>
      <c r="G28" s="144"/>
      <c r="H28" s="144"/>
      <c r="I28" s="145"/>
    </row>
    <row r="29" spans="1:53" x14ac:dyDescent="0.25">
      <c r="F29" s="143"/>
      <c r="G29" s="144"/>
      <c r="H29" s="144"/>
      <c r="I29" s="145"/>
    </row>
    <row r="30" spans="1:53" x14ac:dyDescent="0.25">
      <c r="F30" s="143"/>
      <c r="G30" s="144"/>
      <c r="H30" s="144"/>
      <c r="I30" s="145"/>
    </row>
    <row r="31" spans="1:53" x14ac:dyDescent="0.25">
      <c r="F31" s="143"/>
      <c r="G31" s="144"/>
      <c r="H31" s="144"/>
      <c r="I31" s="145"/>
    </row>
    <row r="32" spans="1:53" x14ac:dyDescent="0.25">
      <c r="F32" s="143"/>
      <c r="G32" s="144"/>
      <c r="H32" s="144"/>
      <c r="I32" s="145"/>
    </row>
    <row r="33" spans="6:9" x14ac:dyDescent="0.25">
      <c r="F33" s="143"/>
      <c r="G33" s="144"/>
      <c r="H33" s="144"/>
      <c r="I33" s="145"/>
    </row>
    <row r="34" spans="6:9" x14ac:dyDescent="0.25">
      <c r="F34" s="143"/>
      <c r="G34" s="144"/>
      <c r="H34" s="144"/>
      <c r="I34" s="145"/>
    </row>
    <row r="35" spans="6:9" x14ac:dyDescent="0.25">
      <c r="F35" s="143"/>
      <c r="G35" s="144"/>
      <c r="H35" s="144"/>
      <c r="I35" s="145"/>
    </row>
    <row r="36" spans="6:9" x14ac:dyDescent="0.25">
      <c r="F36" s="143"/>
      <c r="G36" s="144"/>
      <c r="H36" s="144"/>
      <c r="I36" s="145"/>
    </row>
    <row r="37" spans="6:9" x14ac:dyDescent="0.25">
      <c r="F37" s="143"/>
      <c r="G37" s="144"/>
      <c r="H37" s="144"/>
      <c r="I37" s="145"/>
    </row>
    <row r="38" spans="6:9" x14ac:dyDescent="0.25">
      <c r="F38" s="143"/>
      <c r="G38" s="144"/>
      <c r="H38" s="144"/>
      <c r="I38" s="145"/>
    </row>
    <row r="39" spans="6:9" x14ac:dyDescent="0.25">
      <c r="F39" s="143"/>
      <c r="G39" s="144"/>
      <c r="H39" s="144"/>
      <c r="I39" s="145"/>
    </row>
    <row r="40" spans="6:9" x14ac:dyDescent="0.25">
      <c r="F40" s="143"/>
      <c r="G40" s="144"/>
      <c r="H40" s="144"/>
      <c r="I40" s="145"/>
    </row>
    <row r="41" spans="6:9" x14ac:dyDescent="0.25">
      <c r="F41" s="143"/>
      <c r="G41" s="144"/>
      <c r="H41" s="144"/>
      <c r="I41" s="145"/>
    </row>
    <row r="42" spans="6:9" x14ac:dyDescent="0.25">
      <c r="F42" s="143"/>
      <c r="G42" s="144"/>
      <c r="H42" s="144"/>
      <c r="I42" s="145"/>
    </row>
    <row r="43" spans="6:9" x14ac:dyDescent="0.25">
      <c r="F43" s="143"/>
      <c r="G43" s="144"/>
      <c r="H43" s="144"/>
      <c r="I43" s="145"/>
    </row>
    <row r="44" spans="6:9" x14ac:dyDescent="0.25">
      <c r="F44" s="143"/>
      <c r="G44" s="144"/>
      <c r="H44" s="144"/>
      <c r="I44" s="145"/>
    </row>
    <row r="45" spans="6:9" x14ac:dyDescent="0.25">
      <c r="F45" s="143"/>
      <c r="G45" s="144"/>
      <c r="H45" s="144"/>
      <c r="I45" s="145"/>
    </row>
    <row r="46" spans="6:9" x14ac:dyDescent="0.25">
      <c r="F46" s="143"/>
      <c r="G46" s="144"/>
      <c r="H46" s="144"/>
      <c r="I46" s="145"/>
    </row>
    <row r="47" spans="6:9" x14ac:dyDescent="0.25">
      <c r="F47" s="143"/>
      <c r="G47" s="144"/>
      <c r="H47" s="144"/>
      <c r="I47" s="145"/>
    </row>
    <row r="48" spans="6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6"/>
  <sheetViews>
    <sheetView showGridLines="0" showZeros="0" zoomScaleNormal="100" workbookViewId="0">
      <selection activeCell="F23" sqref="F23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88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22" t="s">
        <v>65</v>
      </c>
      <c r="B1" s="222"/>
      <c r="C1" s="222"/>
      <c r="D1" s="222"/>
      <c r="E1" s="222"/>
      <c r="F1" s="222"/>
      <c r="G1" s="222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13" t="s">
        <v>49</v>
      </c>
      <c r="B3" s="214"/>
      <c r="C3" s="97" t="str">
        <f>CONCATENATE(cislostavby," ",nazevstavby)</f>
        <v>20160329 SSHR Butas</v>
      </c>
      <c r="D3" s="151"/>
      <c r="E3" s="152" t="s">
        <v>66</v>
      </c>
      <c r="F3" s="153">
        <f>Rekapitulace!H1</f>
        <v>0</v>
      </c>
      <c r="G3" s="154"/>
    </row>
    <row r="4" spans="1:104" ht="13.8" thickBot="1" x14ac:dyDescent="0.3">
      <c r="A4" s="223" t="s">
        <v>51</v>
      </c>
      <c r="B4" s="216"/>
      <c r="C4" s="103" t="str">
        <f>CONCATENATE(cisloobjektu," ",nazevobjektu)</f>
        <v>02 Oprava lemování rampy C1</v>
      </c>
      <c r="D4" s="155"/>
      <c r="E4" s="224">
        <f>Rekapitulace!G2</f>
        <v>0</v>
      </c>
      <c r="F4" s="225"/>
      <c r="G4" s="226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5">
      <c r="A7" s="163" t="s">
        <v>74</v>
      </c>
      <c r="B7" s="164" t="s">
        <v>79</v>
      </c>
      <c r="C7" s="165" t="s">
        <v>80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5">
      <c r="A8" s="171">
        <v>1</v>
      </c>
      <c r="B8" s="172" t="s">
        <v>81</v>
      </c>
      <c r="C8" s="173" t="s">
        <v>82</v>
      </c>
      <c r="D8" s="174" t="s">
        <v>83</v>
      </c>
      <c r="E8" s="175">
        <v>32</v>
      </c>
      <c r="F8" s="175">
        <v>0</v>
      </c>
      <c r="G8" s="176">
        <f t="shared" ref="G8:G16" si="0"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 t="shared" ref="BA8:BA16" si="1">IF(AZ8=1,G8,0)</f>
        <v>0</v>
      </c>
      <c r="BB8" s="146">
        <f t="shared" ref="BB8:BB16" si="2">IF(AZ8=2,G8,0)</f>
        <v>0</v>
      </c>
      <c r="BC8" s="146">
        <f t="shared" ref="BC8:BC16" si="3">IF(AZ8=3,G8,0)</f>
        <v>0</v>
      </c>
      <c r="BD8" s="146">
        <f t="shared" ref="BD8:BD16" si="4">IF(AZ8=4,G8,0)</f>
        <v>0</v>
      </c>
      <c r="BE8" s="146">
        <f t="shared" ref="BE8:BE16" si="5">IF(AZ8=5,G8,0)</f>
        <v>0</v>
      </c>
      <c r="CA8" s="177">
        <v>1</v>
      </c>
      <c r="CB8" s="177">
        <v>1</v>
      </c>
      <c r="CZ8" s="146">
        <v>5.62E-3</v>
      </c>
    </row>
    <row r="9" spans="1:104" x14ac:dyDescent="0.25">
      <c r="A9" s="171">
        <v>2</v>
      </c>
      <c r="B9" s="172" t="s">
        <v>84</v>
      </c>
      <c r="C9" s="173" t="s">
        <v>85</v>
      </c>
      <c r="D9" s="174" t="s">
        <v>86</v>
      </c>
      <c r="E9" s="175">
        <v>30.65</v>
      </c>
      <c r="F9" s="175">
        <v>0</v>
      </c>
      <c r="G9" s="176">
        <f t="shared" si="0"/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7">
        <v>1</v>
      </c>
      <c r="CB9" s="177">
        <v>1</v>
      </c>
      <c r="CZ9" s="146">
        <v>0</v>
      </c>
    </row>
    <row r="10" spans="1:104" x14ac:dyDescent="0.25">
      <c r="A10" s="171">
        <v>3</v>
      </c>
      <c r="B10" s="172" t="s">
        <v>87</v>
      </c>
      <c r="C10" s="173" t="s">
        <v>88</v>
      </c>
      <c r="D10" s="174" t="s">
        <v>86</v>
      </c>
      <c r="E10" s="175">
        <v>30.65</v>
      </c>
      <c r="F10" s="175">
        <v>0</v>
      </c>
      <c r="G10" s="176">
        <f t="shared" si="0"/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7">
        <v>1</v>
      </c>
      <c r="CB10" s="177">
        <v>1</v>
      </c>
      <c r="CZ10" s="146">
        <v>2.1000000000000001E-2</v>
      </c>
    </row>
    <row r="11" spans="1:104" x14ac:dyDescent="0.25">
      <c r="A11" s="171">
        <v>4</v>
      </c>
      <c r="B11" s="172" t="s">
        <v>89</v>
      </c>
      <c r="C11" s="173" t="s">
        <v>90</v>
      </c>
      <c r="D11" s="174" t="s">
        <v>91</v>
      </c>
      <c r="E11" s="175">
        <v>6.75</v>
      </c>
      <c r="F11" s="175">
        <v>0</v>
      </c>
      <c r="G11" s="176">
        <f t="shared" si="0"/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7">
        <v>1</v>
      </c>
      <c r="CB11" s="177">
        <v>1</v>
      </c>
      <c r="CZ11" s="146">
        <v>0</v>
      </c>
    </row>
    <row r="12" spans="1:104" x14ac:dyDescent="0.25">
      <c r="A12" s="171">
        <v>5</v>
      </c>
      <c r="B12" s="172" t="s">
        <v>92</v>
      </c>
      <c r="C12" s="173" t="s">
        <v>93</v>
      </c>
      <c r="D12" s="174" t="s">
        <v>83</v>
      </c>
      <c r="E12" s="175">
        <v>32</v>
      </c>
      <c r="F12" s="175">
        <v>0</v>
      </c>
      <c r="G12" s="176">
        <f t="shared" si="0"/>
        <v>0</v>
      </c>
      <c r="O12" s="170">
        <v>2</v>
      </c>
      <c r="AA12" s="146">
        <v>12</v>
      </c>
      <c r="AB12" s="146">
        <v>0</v>
      </c>
      <c r="AC12" s="146">
        <v>9</v>
      </c>
      <c r="AZ12" s="146">
        <v>1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7">
        <v>12</v>
      </c>
      <c r="CB12" s="177">
        <v>0</v>
      </c>
      <c r="CZ12" s="146">
        <v>0.115</v>
      </c>
    </row>
    <row r="13" spans="1:104" x14ac:dyDescent="0.25">
      <c r="A13" s="171">
        <v>6</v>
      </c>
      <c r="B13" s="172" t="s">
        <v>94</v>
      </c>
      <c r="C13" s="173" t="s">
        <v>95</v>
      </c>
      <c r="D13" s="174" t="s">
        <v>96</v>
      </c>
      <c r="E13" s="175">
        <v>0.93</v>
      </c>
      <c r="F13" s="175">
        <v>0</v>
      </c>
      <c r="G13" s="176">
        <f t="shared" si="0"/>
        <v>0</v>
      </c>
      <c r="O13" s="170">
        <v>2</v>
      </c>
      <c r="AA13" s="146">
        <v>12</v>
      </c>
      <c r="AB13" s="146">
        <v>0</v>
      </c>
      <c r="AC13" s="146">
        <v>2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12</v>
      </c>
      <c r="CB13" s="177">
        <v>0</v>
      </c>
      <c r="CZ13" s="146">
        <v>1.221E-2</v>
      </c>
    </row>
    <row r="14" spans="1:104" x14ac:dyDescent="0.25">
      <c r="A14" s="171">
        <v>7</v>
      </c>
      <c r="B14" s="172" t="s">
        <v>97</v>
      </c>
      <c r="C14" s="173" t="s">
        <v>98</v>
      </c>
      <c r="D14" s="174" t="s">
        <v>83</v>
      </c>
      <c r="E14" s="175">
        <v>32</v>
      </c>
      <c r="F14" s="175">
        <v>0</v>
      </c>
      <c r="G14" s="176">
        <f t="shared" si="0"/>
        <v>0</v>
      </c>
      <c r="O14" s="170">
        <v>2</v>
      </c>
      <c r="AA14" s="146">
        <v>12</v>
      </c>
      <c r="AB14" s="146">
        <v>0</v>
      </c>
      <c r="AC14" s="146">
        <v>5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12</v>
      </c>
      <c r="CB14" s="177">
        <v>0</v>
      </c>
      <c r="CZ14" s="146">
        <v>0</v>
      </c>
    </row>
    <row r="15" spans="1:104" ht="20.399999999999999" x14ac:dyDescent="0.25">
      <c r="A15" s="171">
        <v>8</v>
      </c>
      <c r="B15" s="172" t="s">
        <v>99</v>
      </c>
      <c r="C15" s="173" t="s">
        <v>100</v>
      </c>
      <c r="D15" s="174" t="s">
        <v>86</v>
      </c>
      <c r="E15" s="175">
        <v>30.65</v>
      </c>
      <c r="F15" s="175">
        <v>0</v>
      </c>
      <c r="G15" s="176">
        <f t="shared" si="0"/>
        <v>0</v>
      </c>
      <c r="O15" s="170">
        <v>2</v>
      </c>
      <c r="AA15" s="146">
        <v>12</v>
      </c>
      <c r="AB15" s="146">
        <v>0</v>
      </c>
      <c r="AC15" s="146">
        <v>6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12</v>
      </c>
      <c r="CB15" s="177">
        <v>0</v>
      </c>
      <c r="CZ15" s="146">
        <v>2.6099999999999999E-3</v>
      </c>
    </row>
    <row r="16" spans="1:104" x14ac:dyDescent="0.25">
      <c r="A16" s="171">
        <v>9</v>
      </c>
      <c r="B16" s="172" t="s">
        <v>101</v>
      </c>
      <c r="C16" s="173" t="s">
        <v>102</v>
      </c>
      <c r="D16" s="174" t="s">
        <v>103</v>
      </c>
      <c r="E16" s="175">
        <v>1</v>
      </c>
      <c r="F16" s="175">
        <v>0</v>
      </c>
      <c r="G16" s="176">
        <f t="shared" si="0"/>
        <v>0</v>
      </c>
      <c r="O16" s="170">
        <v>2</v>
      </c>
      <c r="AA16" s="146">
        <v>3</v>
      </c>
      <c r="AB16" s="146">
        <v>1</v>
      </c>
      <c r="AC16" s="146">
        <v>13485225</v>
      </c>
      <c r="AZ16" s="146">
        <v>1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3</v>
      </c>
      <c r="CB16" s="177">
        <v>1</v>
      </c>
      <c r="CZ16" s="146">
        <v>1</v>
      </c>
    </row>
    <row r="17" spans="1:104" x14ac:dyDescent="0.25">
      <c r="A17" s="178"/>
      <c r="B17" s="179" t="s">
        <v>75</v>
      </c>
      <c r="C17" s="180" t="str">
        <f>CONCATENATE(B7," ",C7)</f>
        <v>5 Komunikace</v>
      </c>
      <c r="D17" s="181"/>
      <c r="E17" s="182"/>
      <c r="F17" s="183"/>
      <c r="G17" s="184">
        <f>SUM(G7:G16)</f>
        <v>0</v>
      </c>
      <c r="O17" s="170">
        <v>4</v>
      </c>
      <c r="BA17" s="185">
        <f>SUM(BA7:BA16)</f>
        <v>0</v>
      </c>
      <c r="BB17" s="185">
        <f>SUM(BB7:BB16)</f>
        <v>0</v>
      </c>
      <c r="BC17" s="185">
        <f>SUM(BC7:BC16)</f>
        <v>0</v>
      </c>
      <c r="BD17" s="185">
        <f>SUM(BD7:BD16)</f>
        <v>0</v>
      </c>
      <c r="BE17" s="185">
        <f>SUM(BE7:BE16)</f>
        <v>0</v>
      </c>
    </row>
    <row r="18" spans="1:104" x14ac:dyDescent="0.25">
      <c r="A18" s="163" t="s">
        <v>74</v>
      </c>
      <c r="B18" s="164" t="s">
        <v>104</v>
      </c>
      <c r="C18" s="165" t="s">
        <v>105</v>
      </c>
      <c r="D18" s="166"/>
      <c r="E18" s="167"/>
      <c r="F18" s="167"/>
      <c r="G18" s="168"/>
      <c r="H18" s="169"/>
      <c r="I18" s="169"/>
      <c r="O18" s="170">
        <v>1</v>
      </c>
    </row>
    <row r="19" spans="1:104" x14ac:dyDescent="0.25">
      <c r="A19" s="171">
        <v>10</v>
      </c>
      <c r="B19" s="172" t="s">
        <v>106</v>
      </c>
      <c r="C19" s="173" t="s">
        <v>107</v>
      </c>
      <c r="D19" s="174" t="s">
        <v>96</v>
      </c>
      <c r="E19" s="175">
        <v>5.5948418000000002</v>
      </c>
      <c r="F19" s="175">
        <v>0</v>
      </c>
      <c r="G19" s="176">
        <f>E19*F19</f>
        <v>0</v>
      </c>
      <c r="O19" s="170">
        <v>2</v>
      </c>
      <c r="AA19" s="146">
        <v>7</v>
      </c>
      <c r="AB19" s="146">
        <v>1</v>
      </c>
      <c r="AC19" s="146">
        <v>2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7</v>
      </c>
      <c r="CB19" s="177">
        <v>1</v>
      </c>
      <c r="CZ19" s="146">
        <v>0</v>
      </c>
    </row>
    <row r="20" spans="1:104" x14ac:dyDescent="0.25">
      <c r="A20" s="178"/>
      <c r="B20" s="179" t="s">
        <v>75</v>
      </c>
      <c r="C20" s="180" t="str">
        <f>CONCATENATE(B18," ",C18)</f>
        <v>99 Staveništní přesun hmot</v>
      </c>
      <c r="D20" s="181"/>
      <c r="E20" s="182"/>
      <c r="F20" s="183"/>
      <c r="G20" s="184">
        <f>SUM(G18:G19)</f>
        <v>0</v>
      </c>
      <c r="O20" s="170">
        <v>4</v>
      </c>
      <c r="BA20" s="185">
        <f>SUM(BA18:BA19)</f>
        <v>0</v>
      </c>
      <c r="BB20" s="185">
        <f>SUM(BB18:BB19)</f>
        <v>0</v>
      </c>
      <c r="BC20" s="185">
        <f>SUM(BC18:BC19)</f>
        <v>0</v>
      </c>
      <c r="BD20" s="185">
        <f>SUM(BD18:BD19)</f>
        <v>0</v>
      </c>
      <c r="BE20" s="185">
        <f>SUM(BE18:BE19)</f>
        <v>0</v>
      </c>
    </row>
    <row r="21" spans="1:104" x14ac:dyDescent="0.25">
      <c r="A21" s="163" t="s">
        <v>74</v>
      </c>
      <c r="B21" s="164" t="s">
        <v>108</v>
      </c>
      <c r="C21" s="165" t="s">
        <v>109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5">
      <c r="A22" s="171">
        <v>11</v>
      </c>
      <c r="B22" s="172" t="s">
        <v>110</v>
      </c>
      <c r="C22" s="173" t="s">
        <v>111</v>
      </c>
      <c r="D22" s="174" t="s">
        <v>91</v>
      </c>
      <c r="E22" s="175">
        <v>24.52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7</v>
      </c>
      <c r="AC22" s="146">
        <v>7</v>
      </c>
      <c r="AZ22" s="146">
        <v>2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7</v>
      </c>
      <c r="CZ22" s="146">
        <v>3.5E-4</v>
      </c>
    </row>
    <row r="23" spans="1:104" x14ac:dyDescent="0.25">
      <c r="A23" s="178"/>
      <c r="B23" s="179" t="s">
        <v>75</v>
      </c>
      <c r="C23" s="180" t="str">
        <f>CONCATENATE(B21," ",C21)</f>
        <v>783 Nátěry</v>
      </c>
      <c r="D23" s="181"/>
      <c r="E23" s="182"/>
      <c r="F23" s="183"/>
      <c r="G23" s="184">
        <f>SUM(G21:G22)</f>
        <v>0</v>
      </c>
      <c r="O23" s="170">
        <v>4</v>
      </c>
      <c r="BA23" s="185">
        <f>SUM(BA21:BA22)</f>
        <v>0</v>
      </c>
      <c r="BB23" s="185">
        <f>SUM(BB21:BB22)</f>
        <v>0</v>
      </c>
      <c r="BC23" s="185">
        <f>SUM(BC21:BC22)</f>
        <v>0</v>
      </c>
      <c r="BD23" s="185">
        <f>SUM(BD21:BD22)</f>
        <v>0</v>
      </c>
      <c r="BE23" s="185">
        <f>SUM(BE21:BE22)</f>
        <v>0</v>
      </c>
    </row>
    <row r="24" spans="1:104" x14ac:dyDescent="0.25">
      <c r="E24" s="146"/>
    </row>
    <row r="25" spans="1:104" x14ac:dyDescent="0.25">
      <c r="E25" s="146"/>
    </row>
    <row r="26" spans="1:104" x14ac:dyDescent="0.25">
      <c r="E26" s="146"/>
    </row>
    <row r="27" spans="1:104" x14ac:dyDescent="0.25">
      <c r="E27" s="146"/>
    </row>
    <row r="28" spans="1:104" x14ac:dyDescent="0.25">
      <c r="E28" s="146"/>
    </row>
    <row r="29" spans="1:104" x14ac:dyDescent="0.25">
      <c r="E29" s="146"/>
    </row>
    <row r="30" spans="1:104" x14ac:dyDescent="0.25">
      <c r="E30" s="146"/>
    </row>
    <row r="31" spans="1:104" x14ac:dyDescent="0.25">
      <c r="E31" s="146"/>
    </row>
    <row r="32" spans="1:104" x14ac:dyDescent="0.25">
      <c r="E32" s="146"/>
    </row>
    <row r="33" spans="1:7" x14ac:dyDescent="0.25">
      <c r="E33" s="146"/>
    </row>
    <row r="34" spans="1:7" x14ac:dyDescent="0.25">
      <c r="E34" s="146"/>
    </row>
    <row r="35" spans="1:7" x14ac:dyDescent="0.25">
      <c r="E35" s="146"/>
    </row>
    <row r="36" spans="1:7" x14ac:dyDescent="0.25">
      <c r="E36" s="146"/>
    </row>
    <row r="37" spans="1:7" x14ac:dyDescent="0.25">
      <c r="E37" s="146"/>
    </row>
    <row r="38" spans="1:7" x14ac:dyDescent="0.25">
      <c r="E38" s="146"/>
    </row>
    <row r="39" spans="1:7" x14ac:dyDescent="0.25">
      <c r="E39" s="146"/>
    </row>
    <row r="40" spans="1:7" x14ac:dyDescent="0.25">
      <c r="E40" s="146"/>
    </row>
    <row r="41" spans="1:7" x14ac:dyDescent="0.25">
      <c r="E41" s="146"/>
    </row>
    <row r="42" spans="1:7" x14ac:dyDescent="0.25">
      <c r="E42" s="146"/>
    </row>
    <row r="43" spans="1:7" x14ac:dyDescent="0.25">
      <c r="E43" s="146"/>
    </row>
    <row r="44" spans="1:7" x14ac:dyDescent="0.25">
      <c r="E44" s="146"/>
    </row>
    <row r="45" spans="1:7" x14ac:dyDescent="0.25">
      <c r="E45" s="146"/>
    </row>
    <row r="46" spans="1:7" x14ac:dyDescent="0.25">
      <c r="E46" s="146"/>
    </row>
    <row r="47" spans="1:7" x14ac:dyDescent="0.25">
      <c r="A47" s="186"/>
      <c r="B47" s="186"/>
      <c r="C47" s="186"/>
      <c r="D47" s="186"/>
      <c r="E47" s="186"/>
      <c r="F47" s="186"/>
      <c r="G47" s="186"/>
    </row>
    <row r="48" spans="1:7" x14ac:dyDescent="0.25">
      <c r="A48" s="186"/>
      <c r="B48" s="186"/>
      <c r="C48" s="186"/>
      <c r="D48" s="186"/>
      <c r="E48" s="186"/>
      <c r="F48" s="186"/>
      <c r="G48" s="186"/>
    </row>
    <row r="49" spans="1:7" x14ac:dyDescent="0.25">
      <c r="A49" s="186"/>
      <c r="B49" s="186"/>
      <c r="C49" s="186"/>
      <c r="D49" s="186"/>
      <c r="E49" s="186"/>
      <c r="F49" s="186"/>
      <c r="G49" s="186"/>
    </row>
    <row r="50" spans="1:7" x14ac:dyDescent="0.25">
      <c r="A50" s="186"/>
      <c r="B50" s="186"/>
      <c r="C50" s="186"/>
      <c r="D50" s="186"/>
      <c r="E50" s="186"/>
      <c r="F50" s="186"/>
      <c r="G50" s="186"/>
    </row>
    <row r="51" spans="1:7" x14ac:dyDescent="0.25">
      <c r="E51" s="146"/>
    </row>
    <row r="52" spans="1:7" x14ac:dyDescent="0.25">
      <c r="E52" s="146"/>
    </row>
    <row r="53" spans="1:7" x14ac:dyDescent="0.25">
      <c r="E53" s="146"/>
    </row>
    <row r="54" spans="1:7" x14ac:dyDescent="0.25">
      <c r="E54" s="146"/>
    </row>
    <row r="55" spans="1:7" x14ac:dyDescent="0.25">
      <c r="E55" s="146"/>
    </row>
    <row r="56" spans="1:7" x14ac:dyDescent="0.25">
      <c r="E56" s="146"/>
    </row>
    <row r="57" spans="1:7" x14ac:dyDescent="0.25">
      <c r="E57" s="146"/>
    </row>
    <row r="58" spans="1:7" x14ac:dyDescent="0.25">
      <c r="E58" s="146"/>
    </row>
    <row r="59" spans="1:7" x14ac:dyDescent="0.25">
      <c r="E59" s="146"/>
    </row>
    <row r="60" spans="1:7" x14ac:dyDescent="0.25">
      <c r="E60" s="146"/>
    </row>
    <row r="61" spans="1:7" x14ac:dyDescent="0.25">
      <c r="E61" s="146"/>
    </row>
    <row r="62" spans="1:7" x14ac:dyDescent="0.25">
      <c r="E62" s="146"/>
    </row>
    <row r="63" spans="1:7" x14ac:dyDescent="0.25">
      <c r="E63" s="146"/>
    </row>
    <row r="64" spans="1:7" x14ac:dyDescent="0.25">
      <c r="E64" s="146"/>
    </row>
    <row r="65" spans="5:5" x14ac:dyDescent="0.25">
      <c r="E65" s="146"/>
    </row>
    <row r="66" spans="5:5" x14ac:dyDescent="0.25">
      <c r="E66" s="146"/>
    </row>
    <row r="67" spans="5:5" x14ac:dyDescent="0.25">
      <c r="E67" s="146"/>
    </row>
    <row r="68" spans="5:5" x14ac:dyDescent="0.25">
      <c r="E68" s="146"/>
    </row>
    <row r="69" spans="5:5" x14ac:dyDescent="0.25">
      <c r="E69" s="146"/>
    </row>
    <row r="70" spans="5:5" x14ac:dyDescent="0.25">
      <c r="E70" s="146"/>
    </row>
    <row r="71" spans="5:5" x14ac:dyDescent="0.25">
      <c r="E71" s="146"/>
    </row>
    <row r="72" spans="5:5" x14ac:dyDescent="0.25">
      <c r="E72" s="146"/>
    </row>
    <row r="73" spans="5:5" x14ac:dyDescent="0.25">
      <c r="E73" s="146"/>
    </row>
    <row r="74" spans="5:5" x14ac:dyDescent="0.25">
      <c r="E74" s="146"/>
    </row>
    <row r="75" spans="5:5" x14ac:dyDescent="0.25">
      <c r="E75" s="146"/>
    </row>
    <row r="76" spans="5:5" x14ac:dyDescent="0.25">
      <c r="E76" s="146"/>
    </row>
    <row r="77" spans="5:5" x14ac:dyDescent="0.25">
      <c r="E77" s="146"/>
    </row>
    <row r="78" spans="5:5" x14ac:dyDescent="0.25">
      <c r="E78" s="146"/>
    </row>
    <row r="79" spans="5:5" x14ac:dyDescent="0.25">
      <c r="E79" s="146"/>
    </row>
    <row r="80" spans="5:5" x14ac:dyDescent="0.25">
      <c r="E80" s="146"/>
    </row>
    <row r="81" spans="1:7" x14ac:dyDescent="0.25">
      <c r="E81" s="146"/>
    </row>
    <row r="82" spans="1:7" x14ac:dyDescent="0.25">
      <c r="A82" s="187"/>
      <c r="B82" s="187"/>
    </row>
    <row r="83" spans="1:7" x14ac:dyDescent="0.25">
      <c r="A83" s="186"/>
      <c r="B83" s="186"/>
      <c r="C83" s="189"/>
      <c r="D83" s="189"/>
      <c r="E83" s="190"/>
      <c r="F83" s="189"/>
      <c r="G83" s="191"/>
    </row>
    <row r="84" spans="1:7" x14ac:dyDescent="0.25">
      <c r="A84" s="192"/>
      <c r="B84" s="192"/>
      <c r="C84" s="186"/>
      <c r="D84" s="186"/>
      <c r="E84" s="193"/>
      <c r="F84" s="186"/>
      <c r="G84" s="186"/>
    </row>
    <row r="85" spans="1:7" x14ac:dyDescent="0.25">
      <c r="A85" s="186"/>
      <c r="B85" s="186"/>
      <c r="C85" s="186"/>
      <c r="D85" s="186"/>
      <c r="E85" s="193"/>
      <c r="F85" s="186"/>
      <c r="G85" s="186"/>
    </row>
    <row r="86" spans="1:7" x14ac:dyDescent="0.25">
      <c r="A86" s="186"/>
      <c r="B86" s="186"/>
      <c r="C86" s="186"/>
      <c r="D86" s="186"/>
      <c r="E86" s="193"/>
      <c r="F86" s="186"/>
      <c r="G86" s="186"/>
    </row>
    <row r="87" spans="1:7" x14ac:dyDescent="0.25">
      <c r="A87" s="186"/>
      <c r="B87" s="186"/>
      <c r="C87" s="186"/>
      <c r="D87" s="186"/>
      <c r="E87" s="193"/>
      <c r="F87" s="186"/>
      <c r="G87" s="186"/>
    </row>
    <row r="88" spans="1:7" x14ac:dyDescent="0.25">
      <c r="A88" s="186"/>
      <c r="B88" s="186"/>
      <c r="C88" s="186"/>
      <c r="D88" s="186"/>
      <c r="E88" s="193"/>
      <c r="F88" s="186"/>
      <c r="G88" s="186"/>
    </row>
    <row r="89" spans="1:7" x14ac:dyDescent="0.25">
      <c r="A89" s="186"/>
      <c r="B89" s="186"/>
      <c r="C89" s="186"/>
      <c r="D89" s="186"/>
      <c r="E89" s="193"/>
      <c r="F89" s="186"/>
      <c r="G89" s="186"/>
    </row>
    <row r="90" spans="1:7" x14ac:dyDescent="0.25">
      <c r="A90" s="186"/>
      <c r="B90" s="186"/>
      <c r="C90" s="186"/>
      <c r="D90" s="186"/>
      <c r="E90" s="193"/>
      <c r="F90" s="186"/>
      <c r="G90" s="186"/>
    </row>
    <row r="91" spans="1:7" x14ac:dyDescent="0.25">
      <c r="A91" s="186"/>
      <c r="B91" s="186"/>
      <c r="C91" s="186"/>
      <c r="D91" s="186"/>
      <c r="E91" s="193"/>
      <c r="F91" s="186"/>
      <c r="G91" s="186"/>
    </row>
    <row r="92" spans="1:7" x14ac:dyDescent="0.25">
      <c r="A92" s="186"/>
      <c r="B92" s="186"/>
      <c r="C92" s="186"/>
      <c r="D92" s="186"/>
      <c r="E92" s="193"/>
      <c r="F92" s="186"/>
      <c r="G92" s="186"/>
    </row>
    <row r="93" spans="1:7" x14ac:dyDescent="0.25">
      <c r="A93" s="186"/>
      <c r="B93" s="186"/>
      <c r="C93" s="186"/>
      <c r="D93" s="186"/>
      <c r="E93" s="193"/>
      <c r="F93" s="186"/>
      <c r="G93" s="186"/>
    </row>
    <row r="94" spans="1:7" x14ac:dyDescent="0.25">
      <c r="A94" s="186"/>
      <c r="B94" s="186"/>
      <c r="C94" s="186"/>
      <c r="D94" s="186"/>
      <c r="E94" s="193"/>
      <c r="F94" s="186"/>
      <c r="G94" s="186"/>
    </row>
    <row r="95" spans="1:7" x14ac:dyDescent="0.25">
      <c r="A95" s="186"/>
      <c r="B95" s="186"/>
      <c r="C95" s="186"/>
      <c r="D95" s="186"/>
      <c r="E95" s="193"/>
      <c r="F95" s="186"/>
      <c r="G95" s="186"/>
    </row>
    <row r="96" spans="1:7" x14ac:dyDescent="0.25">
      <c r="A96" s="186"/>
      <c r="B96" s="186"/>
      <c r="C96" s="186"/>
      <c r="D96" s="186"/>
      <c r="E96" s="193"/>
      <c r="F96" s="186"/>
      <c r="G96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'Krycí list'!_Toc501348347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Kučerová Michala</cp:lastModifiedBy>
  <cp:lastPrinted>2017-12-19T14:10:26Z</cp:lastPrinted>
  <dcterms:created xsi:type="dcterms:W3CDTF">2016-05-17T15:23:43Z</dcterms:created>
  <dcterms:modified xsi:type="dcterms:W3CDTF">2018-02-08T14:12:24Z</dcterms:modified>
</cp:coreProperties>
</file>