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ULJ\Documents\Veřejné zakázky\2017\UHERSKÉ HRADIŠTE\vz. 17-084 Uherské Hradiště - oprava podlahy budova D\"/>
    </mc:Choice>
  </mc:AlternateContent>
  <bookViews>
    <workbookView xWindow="630" yWindow="600" windowWidth="27495" windowHeight="13995"/>
  </bookViews>
  <sheets>
    <sheet name="Rekapitulace stavby" sheetId="1" r:id="rId1"/>
    <sheet name="02.1 - Budova D - podlaho..." sheetId="2" r:id="rId2"/>
  </sheets>
  <definedNames>
    <definedName name="_xlnm.Print_Titles" localSheetId="1">'02.1 - Budova D - podlaho...'!$123:$123</definedName>
    <definedName name="_xlnm.Print_Titles" localSheetId="0">'Rekapitulace stavby'!$85:$85</definedName>
    <definedName name="_xlnm.Print_Area" localSheetId="1">'02.1 - Budova D - podlaho...'!$C$4:$Q$70,'02.1 - Budova D - podlaho...'!$C$76:$Q$107,'02.1 - Budova D - podlaho...'!$C$113:$Q$203</definedName>
    <definedName name="_xlnm.Print_Area" localSheetId="0">'Rekapitulace stavby'!$C$4:$AP$70,'Rekapitulace stavby'!$C$76:$AP$96</definedName>
  </definedNames>
  <calcPr calcId="162913"/>
</workbook>
</file>

<file path=xl/calcChain.xml><?xml version="1.0" encoding="utf-8"?>
<calcChain xmlns="http://schemas.openxmlformats.org/spreadsheetml/2006/main">
  <c r="N203" i="2" l="1"/>
  <c r="AY88" i="1"/>
  <c r="AX88" i="1"/>
  <c r="BI202" i="2"/>
  <c r="BH202" i="2"/>
  <c r="BG202" i="2"/>
  <c r="BF202" i="2"/>
  <c r="AA202" i="2"/>
  <c r="Y202" i="2"/>
  <c r="W202" i="2"/>
  <c r="BK202" i="2"/>
  <c r="N202" i="2"/>
  <c r="BE202" i="2" s="1"/>
  <c r="BI201" i="2"/>
  <c r="BH201" i="2"/>
  <c r="BG201" i="2"/>
  <c r="BF201" i="2"/>
  <c r="AA201" i="2"/>
  <c r="AA200" i="2" s="1"/>
  <c r="Y201" i="2"/>
  <c r="Y200" i="2" s="1"/>
  <c r="W201" i="2"/>
  <c r="BK201" i="2"/>
  <c r="BK200" i="2" s="1"/>
  <c r="N200" i="2" s="1"/>
  <c r="N97" i="2" s="1"/>
  <c r="N201" i="2"/>
  <c r="BE201" i="2" s="1"/>
  <c r="BI188" i="2"/>
  <c r="BH188" i="2"/>
  <c r="BG188" i="2"/>
  <c r="BF188" i="2"/>
  <c r="AA188" i="2"/>
  <c r="AA187" i="2" s="1"/>
  <c r="Y188" i="2"/>
  <c r="Y187" i="2" s="1"/>
  <c r="W188" i="2"/>
  <c r="W187" i="2" s="1"/>
  <c r="BK188" i="2"/>
  <c r="BK187" i="2" s="1"/>
  <c r="N187" i="2" s="1"/>
  <c r="N96" i="2" s="1"/>
  <c r="N188" i="2"/>
  <c r="BE188" i="2" s="1"/>
  <c r="BI186" i="2"/>
  <c r="BH186" i="2"/>
  <c r="BG186" i="2"/>
  <c r="BF186" i="2"/>
  <c r="AA186" i="2"/>
  <c r="Y186" i="2"/>
  <c r="W186" i="2"/>
  <c r="BK186" i="2"/>
  <c r="N186" i="2"/>
  <c r="BE186" i="2" s="1"/>
  <c r="BI179" i="2"/>
  <c r="BH179" i="2"/>
  <c r="BG179" i="2"/>
  <c r="BF179" i="2"/>
  <c r="AA179" i="2"/>
  <c r="AA178" i="2" s="1"/>
  <c r="AA177" i="2" s="1"/>
  <c r="Y179" i="2"/>
  <c r="Y178" i="2" s="1"/>
  <c r="Y177" i="2" s="1"/>
  <c r="W179" i="2"/>
  <c r="BK179" i="2"/>
  <c r="BK178" i="2" s="1"/>
  <c r="N179" i="2"/>
  <c r="BE179" i="2" s="1"/>
  <c r="BI176" i="2"/>
  <c r="BH176" i="2"/>
  <c r="BG176" i="2"/>
  <c r="BF176" i="2"/>
  <c r="BE176" i="2"/>
  <c r="AA176" i="2"/>
  <c r="AA175" i="2" s="1"/>
  <c r="Y176" i="2"/>
  <c r="Y175" i="2" s="1"/>
  <c r="W176" i="2"/>
  <c r="W175" i="2" s="1"/>
  <c r="BK176" i="2"/>
  <c r="BK175" i="2" s="1"/>
  <c r="N175" i="2" s="1"/>
  <c r="N93" i="2" s="1"/>
  <c r="N176" i="2"/>
  <c r="BI174" i="2"/>
  <c r="BH174" i="2"/>
  <c r="BG174" i="2"/>
  <c r="BF174" i="2"/>
  <c r="AA174" i="2"/>
  <c r="Y174" i="2"/>
  <c r="W174" i="2"/>
  <c r="BK174" i="2"/>
  <c r="N174" i="2"/>
  <c r="BE174" i="2" s="1"/>
  <c r="BI173" i="2"/>
  <c r="BH173" i="2"/>
  <c r="BG173" i="2"/>
  <c r="BF173" i="2"/>
  <c r="AA173" i="2"/>
  <c r="Y173" i="2"/>
  <c r="W173" i="2"/>
  <c r="BK173" i="2"/>
  <c r="N173" i="2"/>
  <c r="BE173" i="2" s="1"/>
  <c r="BI172" i="2"/>
  <c r="BH172" i="2"/>
  <c r="BG172" i="2"/>
  <c r="BF172" i="2"/>
  <c r="AA172" i="2"/>
  <c r="Y172" i="2"/>
  <c r="W172" i="2"/>
  <c r="BK172" i="2"/>
  <c r="N172" i="2"/>
  <c r="BE172" i="2" s="1"/>
  <c r="BI171" i="2"/>
  <c r="BH171" i="2"/>
  <c r="BG171" i="2"/>
  <c r="BF171" i="2"/>
  <c r="AA171" i="2"/>
  <c r="Y171" i="2"/>
  <c r="Y170" i="2" s="1"/>
  <c r="W171" i="2"/>
  <c r="W170" i="2" s="1"/>
  <c r="BK171" i="2"/>
  <c r="N171" i="2"/>
  <c r="BE171" i="2" s="1"/>
  <c r="BI169" i="2"/>
  <c r="BH169" i="2"/>
  <c r="BG169" i="2"/>
  <c r="BF169" i="2"/>
  <c r="AA169" i="2"/>
  <c r="Y169" i="2"/>
  <c r="W169" i="2"/>
  <c r="BK169" i="2"/>
  <c r="N169" i="2"/>
  <c r="BE169" i="2" s="1"/>
  <c r="BI168" i="2"/>
  <c r="BH168" i="2"/>
  <c r="BG168" i="2"/>
  <c r="BF168" i="2"/>
  <c r="AA168" i="2"/>
  <c r="Y168" i="2"/>
  <c r="W168" i="2"/>
  <c r="BK168" i="2"/>
  <c r="N168" i="2"/>
  <c r="BE168" i="2" s="1"/>
  <c r="BI161" i="2"/>
  <c r="BH161" i="2"/>
  <c r="BG161" i="2"/>
  <c r="BF161" i="2"/>
  <c r="BE161" i="2"/>
  <c r="AA161" i="2"/>
  <c r="Y161" i="2"/>
  <c r="W161" i="2"/>
  <c r="BK161" i="2"/>
  <c r="N161" i="2"/>
  <c r="BI160" i="2"/>
  <c r="BH160" i="2"/>
  <c r="BG160" i="2"/>
  <c r="BF160" i="2"/>
  <c r="BE160" i="2"/>
  <c r="AA160" i="2"/>
  <c r="Y160" i="2"/>
  <c r="W160" i="2"/>
  <c r="BK160" i="2"/>
  <c r="BK159" i="2" s="1"/>
  <c r="N159" i="2" s="1"/>
  <c r="N91" i="2" s="1"/>
  <c r="N160" i="2"/>
  <c r="BI141" i="2"/>
  <c r="BH141" i="2"/>
  <c r="BG141" i="2"/>
  <c r="BF141" i="2"/>
  <c r="AA141" i="2"/>
  <c r="Y141" i="2"/>
  <c r="W141" i="2"/>
  <c r="BK141" i="2"/>
  <c r="N141" i="2"/>
  <c r="BE141" i="2" s="1"/>
  <c r="BI140" i="2"/>
  <c r="BH140" i="2"/>
  <c r="BG140" i="2"/>
  <c r="BF140" i="2"/>
  <c r="AA140" i="2"/>
  <c r="Y140" i="2"/>
  <c r="W140" i="2"/>
  <c r="BK140" i="2"/>
  <c r="N140" i="2"/>
  <c r="BE140" i="2" s="1"/>
  <c r="BI133" i="2"/>
  <c r="BH133" i="2"/>
  <c r="BG133" i="2"/>
  <c r="BF133" i="2"/>
  <c r="AA133" i="2"/>
  <c r="Y133" i="2"/>
  <c r="W133" i="2"/>
  <c r="BK133" i="2"/>
  <c r="N133" i="2"/>
  <c r="BE133" i="2" s="1"/>
  <c r="BI127" i="2"/>
  <c r="BH127" i="2"/>
  <c r="BG127" i="2"/>
  <c r="BF127" i="2"/>
  <c r="BE127" i="2"/>
  <c r="AA127" i="2"/>
  <c r="Y127" i="2"/>
  <c r="W127" i="2"/>
  <c r="W126" i="2" s="1"/>
  <c r="BK127" i="2"/>
  <c r="BK126" i="2" s="1"/>
  <c r="N127" i="2"/>
  <c r="M120" i="2"/>
  <c r="F120" i="2"/>
  <c r="F118" i="2"/>
  <c r="F116" i="2"/>
  <c r="BI105" i="2"/>
  <c r="BH105" i="2"/>
  <c r="BG105" i="2"/>
  <c r="BF105" i="2"/>
  <c r="BI104" i="2"/>
  <c r="BH104" i="2"/>
  <c r="BG104" i="2"/>
  <c r="BF104" i="2"/>
  <c r="BI103" i="2"/>
  <c r="BH103" i="2"/>
  <c r="BG103" i="2"/>
  <c r="BF103" i="2"/>
  <c r="BI102" i="2"/>
  <c r="BH102" i="2"/>
  <c r="BG102" i="2"/>
  <c r="BF102" i="2"/>
  <c r="BI101" i="2"/>
  <c r="BH101" i="2"/>
  <c r="BG101" i="2"/>
  <c r="BF101" i="2"/>
  <c r="BI100" i="2"/>
  <c r="BH100" i="2"/>
  <c r="H35" i="2" s="1"/>
  <c r="BC88" i="1" s="1"/>
  <c r="BC87" i="1" s="1"/>
  <c r="BG100" i="2"/>
  <c r="BF100" i="2"/>
  <c r="M83" i="2"/>
  <c r="F83" i="2"/>
  <c r="F81" i="2"/>
  <c r="F79" i="2"/>
  <c r="O21" i="2"/>
  <c r="E21" i="2"/>
  <c r="M121" i="2" s="1"/>
  <c r="O20" i="2"/>
  <c r="O15" i="2"/>
  <c r="E15" i="2"/>
  <c r="F121" i="2" s="1"/>
  <c r="O14" i="2"/>
  <c r="O9" i="2"/>
  <c r="M118" i="2" s="1"/>
  <c r="F6" i="2"/>
  <c r="F115" i="2" s="1"/>
  <c r="CK94" i="1"/>
  <c r="CJ94" i="1"/>
  <c r="CI94" i="1"/>
  <c r="CC94" i="1"/>
  <c r="CH94" i="1"/>
  <c r="CB94" i="1"/>
  <c r="CG94" i="1"/>
  <c r="CA94" i="1"/>
  <c r="CF94" i="1"/>
  <c r="BZ94" i="1"/>
  <c r="CE94" i="1"/>
  <c r="CK93" i="1"/>
  <c r="CJ93" i="1"/>
  <c r="CI93" i="1"/>
  <c r="CC93" i="1"/>
  <c r="CH93" i="1"/>
  <c r="CB93" i="1"/>
  <c r="CG93" i="1"/>
  <c r="CA93" i="1"/>
  <c r="CF93" i="1"/>
  <c r="BZ93" i="1"/>
  <c r="CE93" i="1"/>
  <c r="CK92" i="1"/>
  <c r="CJ92" i="1"/>
  <c r="CI92" i="1"/>
  <c r="CC92" i="1"/>
  <c r="CH92" i="1"/>
  <c r="CB92" i="1"/>
  <c r="CG92" i="1"/>
  <c r="CA92" i="1"/>
  <c r="CF92" i="1"/>
  <c r="BZ92" i="1"/>
  <c r="CE92" i="1"/>
  <c r="CK91" i="1"/>
  <c r="CJ91" i="1"/>
  <c r="CI91" i="1"/>
  <c r="CH91" i="1"/>
  <c r="CG91" i="1"/>
  <c r="CF91" i="1"/>
  <c r="BZ91" i="1"/>
  <c r="CE91" i="1"/>
  <c r="AM83" i="1"/>
  <c r="L83" i="1"/>
  <c r="AM82" i="1"/>
  <c r="L82" i="1"/>
  <c r="AM80" i="1"/>
  <c r="L80" i="1"/>
  <c r="L78" i="1"/>
  <c r="L77" i="1"/>
  <c r="H33" i="2" l="1"/>
  <c r="BA88" i="1" s="1"/>
  <c r="BA87" i="1" s="1"/>
  <c r="W32" i="1" s="1"/>
  <c r="AA126" i="2"/>
  <c r="Y159" i="2"/>
  <c r="BK170" i="2"/>
  <c r="N170" i="2" s="1"/>
  <c r="N92" i="2" s="1"/>
  <c r="W178" i="2"/>
  <c r="W177" i="2" s="1"/>
  <c r="W200" i="2"/>
  <c r="H34" i="2"/>
  <c r="BB88" i="1" s="1"/>
  <c r="BB87" i="1" s="1"/>
  <c r="AA159" i="2"/>
  <c r="M84" i="2"/>
  <c r="H36" i="2"/>
  <c r="BD88" i="1" s="1"/>
  <c r="BD87" i="1" s="1"/>
  <c r="W35" i="1" s="1"/>
  <c r="Y126" i="2"/>
  <c r="Y125" i="2" s="1"/>
  <c r="Y124" i="2" s="1"/>
  <c r="W159" i="2"/>
  <c r="W125" i="2" s="1"/>
  <c r="W124" i="2" s="1"/>
  <c r="AU88" i="1" s="1"/>
  <c r="AU87" i="1" s="1"/>
  <c r="AA170" i="2"/>
  <c r="W34" i="1"/>
  <c r="AY87" i="1"/>
  <c r="N126" i="2"/>
  <c r="N90" i="2" s="1"/>
  <c r="BK125" i="2"/>
  <c r="N178" i="2"/>
  <c r="N95" i="2" s="1"/>
  <c r="BK177" i="2"/>
  <c r="N177" i="2" s="1"/>
  <c r="N94" i="2" s="1"/>
  <c r="F78" i="2"/>
  <c r="F84" i="2"/>
  <c r="M33" i="2"/>
  <c r="AW88" i="1" s="1"/>
  <c r="M81" i="2"/>
  <c r="AW87" i="1" l="1"/>
  <c r="AK32" i="1" s="1"/>
  <c r="W33" i="1"/>
  <c r="AX87" i="1"/>
  <c r="AA125" i="2"/>
  <c r="AA124" i="2" s="1"/>
  <c r="N125" i="2"/>
  <c r="N89" i="2" s="1"/>
  <c r="BK124" i="2"/>
  <c r="N124" i="2" s="1"/>
  <c r="N88" i="2" s="1"/>
  <c r="N105" i="2" l="1"/>
  <c r="BE105" i="2" s="1"/>
  <c r="N104" i="2"/>
  <c r="BE104" i="2" s="1"/>
  <c r="N103" i="2"/>
  <c r="BE103" i="2" s="1"/>
  <c r="N102" i="2"/>
  <c r="BE102" i="2" s="1"/>
  <c r="N101" i="2"/>
  <c r="BE101" i="2" s="1"/>
  <c r="N100" i="2"/>
  <c r="M27" i="2"/>
  <c r="BE100" i="2" l="1"/>
  <c r="N99" i="2"/>
  <c r="M28" i="2" l="1"/>
  <c r="L107" i="2"/>
  <c r="H32" i="2"/>
  <c r="AZ88" i="1" s="1"/>
  <c r="AZ87" i="1" s="1"/>
  <c r="M32" i="2"/>
  <c r="AV88" i="1" s="1"/>
  <c r="AT88" i="1" s="1"/>
  <c r="AV87" i="1" l="1"/>
  <c r="AS88" i="1"/>
  <c r="AS87" i="1" s="1"/>
  <c r="M30" i="2"/>
  <c r="L38" i="2" l="1"/>
  <c r="AG88" i="1"/>
  <c r="AT87" i="1"/>
  <c r="AG87" i="1" l="1"/>
  <c r="AN88" i="1"/>
  <c r="AK26" i="1" l="1"/>
  <c r="AG91" i="1"/>
  <c r="AN87" i="1"/>
  <c r="AG94" i="1"/>
  <c r="AG93" i="1"/>
  <c r="AG92" i="1"/>
  <c r="CD92" i="1" l="1"/>
  <c r="AV92" i="1"/>
  <c r="BY92" i="1" s="1"/>
  <c r="AV94" i="1"/>
  <c r="BY94" i="1" s="1"/>
  <c r="CD94" i="1"/>
  <c r="AG90" i="1"/>
  <c r="AV91" i="1"/>
  <c r="BY91" i="1" s="1"/>
  <c r="CD91" i="1"/>
  <c r="CD93" i="1"/>
  <c r="AV93" i="1"/>
  <c r="BY93" i="1" s="1"/>
  <c r="AN91" i="1" l="1"/>
  <c r="AN94" i="1"/>
  <c r="W31" i="1"/>
  <c r="AN93" i="1"/>
  <c r="AK31" i="1"/>
  <c r="AN92" i="1"/>
  <c r="AN90" i="1" s="1"/>
  <c r="AN96" i="1" s="1"/>
  <c r="AK27" i="1"/>
  <c r="AK29" i="1" s="1"/>
  <c r="AK37" i="1" s="1"/>
  <c r="AG96" i="1"/>
</calcChain>
</file>

<file path=xl/sharedStrings.xml><?xml version="1.0" encoding="utf-8"?>
<sst xmlns="http://schemas.openxmlformats.org/spreadsheetml/2006/main" count="1030" uniqueCount="251">
  <si>
    <t>2012</t>
  </si>
  <si>
    <t>List obsahuje:</t>
  </si>
  <si>
    <t>1) Souhrnný list stavby</t>
  </si>
  <si>
    <t>2) Rekapitulace objektů</t>
  </si>
  <si>
    <t>2.0</t>
  </si>
  <si>
    <t>ZAMOK</t>
  </si>
  <si>
    <t>False</t>
  </si>
  <si>
    <t>optimalizováno pro tisk sestav ve formátu A4 - na výšku</t>
  </si>
  <si>
    <t>&gt;&gt;  skryté sloupce  &lt;&lt;</t>
  </si>
  <si>
    <t>0,01</t>
  </si>
  <si>
    <t>21</t>
  </si>
  <si>
    <t>15</t>
  </si>
  <si>
    <t>v ---  níže se nacházejí doplnkové a pomocné údaje k sestavám  --- v</t>
  </si>
  <si>
    <t>Návod na vyplnění</t>
  </si>
  <si>
    <t>0,001</t>
  </si>
  <si>
    <t>Kód:</t>
  </si>
  <si>
    <t>2017017</t>
  </si>
  <si>
    <t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případe potřeby poznámku (ta je v skrytém sloupci)</t>
  </si>
  <si>
    <t>Stavba:</t>
  </si>
  <si>
    <t>Stavební úpravy budov E, I, D, K - SSHR - středisko Opavan</t>
  </si>
  <si>
    <t>JKSO:</t>
  </si>
  <si>
    <t/>
  </si>
  <si>
    <t>CC-CZ:</t>
  </si>
  <si>
    <t>Místo:</t>
  </si>
  <si>
    <t>Uherské Hradiště, k.ú. Sady, parc.č. 322</t>
  </si>
  <si>
    <t>Datum:</t>
  </si>
  <si>
    <t>Objednatel:</t>
  </si>
  <si>
    <t>IČ:</t>
  </si>
  <si>
    <t>ČR - SSHR, Šeříkova 1/616, 150 85 Praha 5</t>
  </si>
  <si>
    <t>DIČ:</t>
  </si>
  <si>
    <t>Zhotovitel:</t>
  </si>
  <si>
    <t>Vyplň údaj</t>
  </si>
  <si>
    <t>Projektant:</t>
  </si>
  <si>
    <t>Ing. Martin Heider</t>
  </si>
  <si>
    <t>True</t>
  </si>
  <si>
    <t>Zpracovatel:</t>
  </si>
  <si>
    <t xml:space="preserve"> </t>
  </si>
  <si>
    <t>Poznámka: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</si>
  <si>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</si>
  <si>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</si>
  <si>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</si>
  <si>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</si>
  <si>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</si>
  <si>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</si>
  <si>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</si>
  <si>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</si>
  <si>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</si>
  <si>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</si>
  <si>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</si>
  <si>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</si>
  <si>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</si>
  <si>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</si>
  <si>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</si>
  <si>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</si>
  <si>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</si>
  <si>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</si>
  <si>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</si>
  <si>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</si>
  <si>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</si>
  <si>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</si>
  <si>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</si>
  <si>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</si>
  <si>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</si>
  <si>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</si>
  <si>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</si>
  <si>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</si>
  <si>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</si>
  <si>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</si>
  <si>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</si>
  <si>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</si>
  <si>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</si>
  <si>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</si>
  <si>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</si>
  <si>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</si>
  <si>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</si>
  <si>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</si>
  <si>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</si>
  <si>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</si>
  <si>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</si>
  <si>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</si>
  <si>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{81a6e04a-f5b9-4bce-9810-582cf8919257}</t>
  </si>
  <si>
    <t>{00000000-0000-0000-0000-000000000000}</t>
  </si>
  <si>
    <t>/</t>
  </si>
  <si>
    <t>02.1</t>
  </si>
  <si>
    <t>Budova D - podlahové konstrukce m.č. 102, 103, 104, 110 a 113</t>
  </si>
  <si>
    <t>1</t>
  </si>
  <si>
    <t>{d090abe4-d0da-4139-bd53-f487455c28e1}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</si>
  <si>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</si>
  <si>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</si>
  <si>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</si>
  <si>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</si>
  <si>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</si>
  <si>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</si>
  <si>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</si>
  <si>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</si>
  <si>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</si>
  <si>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1) Krycí list rozpočtu</t>
  </si>
  <si>
    <t>2) Rekapitulace rozpočtu</t>
  </si>
  <si>
    <t>3) Rozpočet</t>
  </si>
  <si>
    <t>Zpět na list:</t>
  </si>
  <si>
    <t>Rekapitulace stavby</t>
  </si>
  <si>
    <t>2</t>
  </si>
  <si>
    <t>Objekt:</t>
  </si>
  <si>
    <t>02.1 - Budova D - podlahové konstrukce m.č. 102, 103, 104, 110 a 113</t>
  </si>
  <si>
    <t>Náklady z rozpočtu</t>
  </si>
  <si>
    <t>REKAPITULACE ROZPOČTU</t>
  </si>
  <si>
    <t>Kód - Popis</t>
  </si>
  <si>
    <t>Cena celkem [CZK]</t>
  </si>
  <si>
    <t>1) Náklady z rozpočtu</t>
  </si>
  <si>
    <t>-1</t>
  </si>
  <si>
    <t>HSV - Práce a dodávky HSV</t>
  </si>
  <si>
    <t xml:space="preserve">    63 - Podlahy a podlahové konstrukce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</si>
  <si>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</si>
  <si>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</si>
  <si>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</si>
  <si>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</si>
  <si>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777 - Podlahy lité</t>
  </si>
  <si>
    <t xml:space="preserve">    783 - Dokončovací práce - nátěry</t>
  </si>
  <si>
    <t>VRN - Vedlejší rozpočtové náklady</t>
  </si>
  <si>
    <t>2) Ostatní náklady</t>
  </si>
  <si>
    <t>Zařízení staveniště</t>
  </si>
  <si>
    <t>VRN</t>
  </si>
  <si>
    <t>Projektové práce</t>
  </si>
  <si>
    <t>Územní vlivy</t>
  </si>
  <si>
    <t>Provozní vlivy</t>
  </si>
  <si>
    <t>Jiné VRN</t>
  </si>
  <si>
    <t>Kompletační činnost</t>
  </si>
  <si>
    <t>KOMPLETACNA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</si>
  <si>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</si>
  <si>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</si>
  <si>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</si>
  <si>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</si>
  <si>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</si>
  <si>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</si>
  <si>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</si>
  <si>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</si>
  <si>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</si>
  <si>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</si>
  <si>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</si>
  <si>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</si>
  <si>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</si>
  <si>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</si>
  <si>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</si>
  <si>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K</t>
  </si>
  <si>
    <t>633231113</t>
  </si>
  <si>
    <t>Průmyslová strojně hlazená třísložková podlaha na bázi kopolymerů akrylátů (bez rozpouštědel) ve složení akrylátová pryskyřice, modifikovaná směs na bázi cementů, speciálních křemičitých písků, pigmentů a aditiv v tl. 20 mm</t>
  </si>
  <si>
    <t>m2</t>
  </si>
  <si>
    <t>4</t>
  </si>
  <si>
    <t>-1552352627</t>
  </si>
  <si>
    <t>"m.č. 102"  18,80</t>
  </si>
  <si>
    <t>VV</t>
  </si>
  <si>
    <t>"m.č. 103"  28,16</t>
  </si>
  <si>
    <t>"m.č. 104"  93,27</t>
  </si>
  <si>
    <t>"m.č. 110"  20,47</t>
  </si>
  <si>
    <t>"m.č. 113"  31,14</t>
  </si>
  <si>
    <t>634911111</t>
  </si>
  <si>
    <t>Řezání dilatačních spár š 5 mm hl do 10 mm</t>
  </si>
  <si>
    <t>m</t>
  </si>
  <si>
    <t>2046952227</t>
  </si>
  <si>
    <t>"m.č. 102"  2,40+2,25</t>
  </si>
  <si>
    <t>"m.č. 103"  1,45</t>
  </si>
  <si>
    <t>"m.č. 104"  14,85+1,45*2+6,40*2</t>
  </si>
  <si>
    <t>"m.č. 110"  2,40+2,25</t>
  </si>
  <si>
    <t>"m.č. 113"  1,45</t>
  </si>
  <si>
    <t>Součet</t>
  </si>
  <si>
    <t>3</t>
  </si>
  <si>
    <t>634661111</t>
  </si>
  <si>
    <t>Výplň dilatačních spar šířky do 5 mm v mazaninách trvale pružným tmelem</t>
  </si>
  <si>
    <t>1269979275</t>
  </si>
  <si>
    <t>63R.01</t>
  </si>
  <si>
    <t>Provedení přechodové úpravy mezi podlahou a stěnou půlkulatým fabionem</t>
  </si>
  <si>
    <t>16</t>
  </si>
  <si>
    <t>1202328693</t>
  </si>
  <si>
    <t>m.č. 102</t>
  </si>
  <si>
    <t>(3,10+5,20)*2</t>
  </si>
  <si>
    <t>(-2,40+0,50*2)*2</t>
  </si>
  <si>
    <t>-1,45*2</t>
  </si>
  <si>
    <t>m.č. 103</t>
  </si>
  <si>
    <t>(5,30+5,20+0,15*2)*2</t>
  </si>
  <si>
    <t>-1,45</t>
  </si>
  <si>
    <t>m.č. 104</t>
  </si>
  <si>
    <t>(14,85+0,30+6,40+1,50+1,50+0,30+0,30)*2</t>
  </si>
  <si>
    <t>m.č. 110</t>
  </si>
  <si>
    <t>(2,85+6,40)*2</t>
  </si>
  <si>
    <t>m.č. 113</t>
  </si>
  <si>
    <t>(5,85+5,20+0,15)*2</t>
  </si>
  <si>
    <t>5</t>
  </si>
  <si>
    <t>952901221</t>
  </si>
  <si>
    <t>Vyčištění budov průmyslových objektů při jakékoliv výšce podlaží</t>
  </si>
  <si>
    <t>-1899475302</t>
  </si>
  <si>
    <t>6</t>
  </si>
  <si>
    <t>985000001</t>
  </si>
  <si>
    <t>Frézování stávající betonové podlahy (úběr do 5 mm)</t>
  </si>
  <si>
    <t>1246595626</t>
  </si>
  <si>
    <t>7</t>
  </si>
  <si>
    <t>985131101</t>
  </si>
  <si>
    <t>Úprava podkladu podlahových ploch vysátím</t>
  </si>
  <si>
    <t>-114133389</t>
  </si>
  <si>
    <t>8</t>
  </si>
  <si>
    <t>985131102</t>
  </si>
  <si>
    <t xml:space="preserve">Úprava podkladu podlahových ploch penetrací </t>
  </si>
  <si>
    <t>-1973135004</t>
  </si>
  <si>
    <t>9</t>
  </si>
  <si>
    <t>997013111</t>
  </si>
  <si>
    <t>Vnitrostaveništní doprava suti a vybouraných hmot pro budovy v do 6 m s použitím mechanizace</t>
  </si>
  <si>
    <t>t</t>
  </si>
  <si>
    <t>792481665</t>
  </si>
  <si>
    <t>10</t>
  </si>
  <si>
    <t>997013501</t>
  </si>
  <si>
    <t>Odvoz suti a vybouraných hmot na skládku nebo meziskládku do 1 km se složením</t>
  </si>
  <si>
    <t>-1056023468</t>
  </si>
  <si>
    <t>11</t>
  </si>
  <si>
    <t>997013509</t>
  </si>
  <si>
    <t>Příplatek k odvozu suti a vybouraných hmot na skládku ZKD 1 km přes 1 km</t>
  </si>
  <si>
    <t>721324716</t>
  </si>
  <si>
    <t>12</t>
  </si>
  <si>
    <t>997013800</t>
  </si>
  <si>
    <t>Poplatek za uložení stavebního odpadu na skládce (skládkovné)</t>
  </si>
  <si>
    <t>809034092</t>
  </si>
  <si>
    <t>13</t>
  </si>
  <si>
    <t>998011001</t>
  </si>
  <si>
    <t>Přesun hmot pro budovy občanské výstavby, bydlení, výrobu a služby s nosnou svislou konstrukcí zděnou z cihel, tvárnic nebo kamene pro budovy výšky do 6 m</t>
  </si>
  <si>
    <t>1728779306</t>
  </si>
  <si>
    <t>14</t>
  </si>
  <si>
    <t>777612103</t>
  </si>
  <si>
    <t>Uzavírací paropropustný epoxidový nátěr podlahy</t>
  </si>
  <si>
    <t>-408768343</t>
  </si>
  <si>
    <t>998777201</t>
  </si>
  <si>
    <t>Přesun hmot procentní pro podlahy lité v objektech v do 6 m</t>
  </si>
  <si>
    <t>%</t>
  </si>
  <si>
    <t>-930936969</t>
  </si>
  <si>
    <t>783997163</t>
  </si>
  <si>
    <t>Vodorovné dopravní značení betonové podlahy šířky 100 mm žlutou barvou - souvislá čára po obvodu haly</t>
  </si>
  <si>
    <t>-350379300</t>
  </si>
  <si>
    <t>((3,15-0,60*2)+(5,20-0,60*2))*2</t>
  </si>
  <si>
    <t>((5,40-0,60*2)+(5,20-0,60*2))*2</t>
  </si>
  <si>
    <t>((14,85-0,60*2)+(6,40-0,60*2))*2</t>
  </si>
  <si>
    <t>((2,85-0,60*2)+(5,20-0,60*2))*2</t>
  </si>
  <si>
    <t>((5,85-0,60*2)+(5,20-0,60*2))*2</t>
  </si>
  <si>
    <t>17</t>
  </si>
  <si>
    <t>030001000</t>
  </si>
  <si>
    <t>kpl</t>
  </si>
  <si>
    <t>1024</t>
  </si>
  <si>
    <t>1771725865</t>
  </si>
  <si>
    <t>18</t>
  </si>
  <si>
    <t>090001000</t>
  </si>
  <si>
    <t>565967776</t>
  </si>
  <si>
    <t>VP - Vícepráce</t>
  </si>
  <si>
    <t>PN</t>
  </si>
  <si>
    <r>
      <t xml:space="preserve">SOUHRNNÝ LIST STAVBY                           </t>
    </r>
    <r>
      <rPr>
        <b/>
        <i/>
        <sz val="10"/>
        <rFont val="Trebuchet MS"/>
        <family val="2"/>
        <charset val="238"/>
      </rPr>
      <t>Příloha č. 5</t>
    </r>
  </si>
  <si>
    <r>
      <t xml:space="preserve">KRYCÍ LIST ROZPOČTU                                 </t>
    </r>
    <r>
      <rPr>
        <b/>
        <i/>
        <sz val="10"/>
        <rFont val="Trebuchet MS"/>
        <family val="2"/>
        <charset val="238"/>
      </rPr>
      <t>Příloha č.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</si>
</sst>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3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80008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b/>
      <sz val="12"/>
      <color rgb="FF800000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8"/>
      <color rgb="FFFF0000"/>
      <name val="Trebuchet MS"/>
    </font>
    <font>
      <sz val="8"/>
      <color rgb="FF800080"/>
      <name val="Trebuchet MS"/>
    </font>
    <font>
      <u/>
      <sz val="11"/>
      <color theme="10"/>
      <name val="Calibri"/>
      <scheme val="minor"/>
    </font>
    <font>
      <b/>
      <i/>
      <sz val="10"/>
      <name val="Trebuchet MS"/>
      <family val="2"/>
      <charset val="238"/>
    </font>
    <font>
      <b/>
      <sz val="16"/>
      <name val="Trebuchet MS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294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2" borderId="0" xfId="0" applyFont="1" applyFill="1" applyAlignment="1" applyProtection="1">
      <alignment horizontal="left" vertical="center"/>
    </xf>
    <xf numFmtId="0" fontId="12" fillId="2" borderId="0" xfId="0" applyFont="1" applyFill="1" applyAlignment="1" applyProtection="1">
      <alignment vertical="center"/>
    </xf>
    <xf numFmtId="0" fontId="13" fillId="2" borderId="0" xfId="0" applyFont="1" applyFill="1" applyAlignment="1" applyProtection="1">
      <alignment horizontal="left" vertical="center"/>
    </xf>
    <xf numFmtId="0" fontId="14" fillId="2" borderId="0" xfId="1" applyFont="1" applyFill="1" applyAlignment="1" applyProtection="1">
      <alignment vertical="center"/>
    </xf>
    <xf numFmtId="0" fontId="0" fillId="2" borderId="0" xfId="0" applyFill="1"/>
    <xf numFmtId="0" fontId="11" fillId="2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0" fillId="0" borderId="0" xfId="0" applyBorder="1" applyProtection="1"/>
    <xf numFmtId="0" fontId="18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8" fillId="0" borderId="0" xfId="0" applyFont="1" applyBorder="1" applyAlignment="1" applyProtection="1">
      <alignment horizontal="left" vertical="center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Protection="1"/>
    <xf numFmtId="0" fontId="20" fillId="0" borderId="0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21" fillId="0" borderId="7" xfId="0" applyFont="1" applyBorder="1" applyAlignment="1" applyProtection="1">
      <alignment horizontal="left" vertical="center"/>
    </xf>
    <xf numFmtId="0" fontId="0" fillId="0" borderId="7" xfId="0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8" xfId="0" applyFont="1" applyFill="1" applyBorder="1" applyAlignment="1" applyProtection="1">
      <alignment horizontal="left" vertical="center"/>
    </xf>
    <xf numFmtId="0" fontId="0" fillId="5" borderId="9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center" vertical="center"/>
    </xf>
    <xf numFmtId="0" fontId="22" fillId="0" borderId="11" xfId="0" applyFont="1" applyBorder="1" applyAlignment="1" applyProtection="1">
      <alignment horizontal="left"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Border="1" applyProtection="1"/>
    <xf numFmtId="0" fontId="0" fillId="0" borderId="15" xfId="0" applyBorder="1" applyProtection="1"/>
    <xf numFmtId="0" fontId="23" fillId="0" borderId="16" xfId="0" applyFont="1" applyBorder="1" applyAlignment="1" applyProtection="1">
      <alignment horizontal="left" vertical="center"/>
    </xf>
    <xf numFmtId="0" fontId="0" fillId="0" borderId="17" xfId="0" applyFont="1" applyBorder="1" applyAlignment="1" applyProtection="1">
      <alignment vertical="center"/>
    </xf>
    <xf numFmtId="0" fontId="23" fillId="0" borderId="17" xfId="0" applyFont="1" applyBorder="1" applyAlignment="1" applyProtection="1">
      <alignment horizontal="left" vertical="center"/>
    </xf>
    <xf numFmtId="0" fontId="0" fillId="0" borderId="18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24" fillId="0" borderId="0" xfId="0" applyFont="1" applyBorder="1" applyAlignment="1" applyProtection="1">
      <alignment vertical="center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15" xfId="0" applyFont="1" applyBorder="1" applyAlignment="1" applyProtection="1">
      <alignment vertical="center"/>
    </xf>
    <xf numFmtId="0" fontId="0" fillId="6" borderId="9" xfId="0" applyFont="1" applyFill="1" applyBorder="1" applyAlignment="1" applyProtection="1">
      <alignment vertical="center"/>
    </xf>
    <xf numFmtId="0" fontId="18" fillId="0" borderId="22" xfId="0" applyFont="1" applyBorder="1" applyAlignment="1" applyProtection="1">
      <alignment horizontal="center" vertical="center" wrapText="1"/>
    </xf>
    <xf numFmtId="0" fontId="18" fillId="0" borderId="23" xfId="0" applyFont="1" applyBorder="1" applyAlignment="1" applyProtection="1">
      <alignment horizontal="center" vertical="center" wrapText="1"/>
    </xf>
    <xf numFmtId="0" fontId="18" fillId="0" borderId="24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26" fillId="0" borderId="0" xfId="0" applyFont="1" applyBorder="1" applyAlignment="1" applyProtection="1">
      <alignment horizontal="left" vertical="center"/>
    </xf>
    <xf numFmtId="0" fontId="26" fillId="0" borderId="0" xfId="0" applyFont="1" applyBorder="1" applyAlignment="1" applyProtection="1">
      <alignment vertical="center"/>
    </xf>
    <xf numFmtId="4" fontId="25" fillId="0" borderId="14" xfId="0" applyNumberFormat="1" applyFont="1" applyBorder="1" applyAlignment="1" applyProtection="1">
      <alignment vertical="center"/>
    </xf>
    <xf numFmtId="4" fontId="25" fillId="0" borderId="0" xfId="0" applyNumberFormat="1" applyFont="1" applyBorder="1" applyAlignment="1" applyProtection="1">
      <alignment vertical="center"/>
    </xf>
    <xf numFmtId="166" fontId="25" fillId="0" borderId="0" xfId="0" applyNumberFormat="1" applyFont="1" applyBorder="1" applyAlignment="1" applyProtection="1">
      <alignment vertical="center"/>
    </xf>
    <xf numFmtId="4" fontId="25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4" fillId="0" borderId="4" xfId="0" applyFont="1" applyBorder="1" applyAlignment="1" applyProtection="1">
      <alignment vertical="center"/>
    </xf>
    <xf numFmtId="0" fontId="29" fillId="0" borderId="0" xfId="0" applyFont="1" applyBorder="1" applyAlignment="1" applyProtection="1">
      <alignment vertical="center"/>
    </xf>
    <xf numFmtId="0" fontId="30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4" fontId="31" fillId="0" borderId="16" xfId="0" applyNumberFormat="1" applyFont="1" applyBorder="1" applyAlignment="1" applyProtection="1">
      <alignment vertical="center"/>
    </xf>
    <xf numFmtId="4" fontId="31" fillId="0" borderId="17" xfId="0" applyNumberFormat="1" applyFont="1" applyBorder="1" applyAlignment="1" applyProtection="1">
      <alignment vertical="center"/>
    </xf>
    <xf numFmtId="166" fontId="31" fillId="0" borderId="17" xfId="0" applyNumberFormat="1" applyFont="1" applyBorder="1" applyAlignment="1" applyProtection="1">
      <alignment vertical="center"/>
    </xf>
    <xf numFmtId="4" fontId="31" fillId="0" borderId="18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164" fontId="23" fillId="4" borderId="11" xfId="0" applyNumberFormat="1" applyFont="1" applyFill="1" applyBorder="1" applyAlignment="1" applyProtection="1">
      <alignment horizontal="center" vertical="center"/>
      <protection locked="0"/>
    </xf>
    <xf numFmtId="0" fontId="23" fillId="4" borderId="12" xfId="0" applyFont="1" applyFill="1" applyBorder="1" applyAlignment="1" applyProtection="1">
      <alignment horizontal="center" vertical="center"/>
      <protection locked="0"/>
    </xf>
    <xf numFmtId="4" fontId="23" fillId="0" borderId="13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164" fontId="23" fillId="4" borderId="14" xfId="0" applyNumberFormat="1" applyFont="1" applyFill="1" applyBorder="1" applyAlignment="1" applyProtection="1">
      <alignment horizontal="center" vertical="center"/>
      <protection locked="0"/>
    </xf>
    <xf numFmtId="0" fontId="23" fillId="4" borderId="0" xfId="0" applyFont="1" applyFill="1" applyBorder="1" applyAlignment="1" applyProtection="1">
      <alignment horizontal="center" vertical="center"/>
      <protection locked="0"/>
    </xf>
    <xf numFmtId="4" fontId="23" fillId="0" borderId="15" xfId="0" applyNumberFormat="1" applyFont="1" applyBorder="1" applyAlignment="1" applyProtection="1">
      <alignment vertical="center"/>
    </xf>
    <xf numFmtId="164" fontId="23" fillId="4" borderId="16" xfId="0" applyNumberFormat="1" applyFont="1" applyFill="1" applyBorder="1" applyAlignment="1" applyProtection="1">
      <alignment horizontal="center" vertical="center"/>
      <protection locked="0"/>
    </xf>
    <xf numFmtId="0" fontId="23" fillId="4" borderId="17" xfId="0" applyFont="1" applyFill="1" applyBorder="1" applyAlignment="1" applyProtection="1">
      <alignment horizontal="center" vertical="center"/>
      <protection locked="0"/>
    </xf>
    <xf numFmtId="4" fontId="23" fillId="0" borderId="18" xfId="0" applyNumberFormat="1" applyFont="1" applyBorder="1" applyAlignment="1" applyProtection="1">
      <alignment vertical="center"/>
    </xf>
    <xf numFmtId="0" fontId="26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</xf>
    <xf numFmtId="0" fontId="0" fillId="2" borderId="0" xfId="0" applyFill="1" applyProtection="1"/>
    <xf numFmtId="0" fontId="12" fillId="0" borderId="0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right" vertical="center"/>
    </xf>
    <xf numFmtId="0" fontId="3" fillId="6" borderId="8" xfId="0" applyFont="1" applyFill="1" applyBorder="1" applyAlignment="1" applyProtection="1">
      <alignment horizontal="left" vertical="center"/>
    </xf>
    <xf numFmtId="0" fontId="3" fillId="6" borderId="9" xfId="0" applyFont="1" applyFill="1" applyBorder="1" applyAlignment="1" applyProtection="1">
      <alignment horizontal="right" vertical="center"/>
    </xf>
    <xf numFmtId="0" fontId="3" fillId="6" borderId="9" xfId="0" applyFont="1" applyFill="1" applyBorder="1" applyAlignment="1" applyProtection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0" xfId="0" applyFont="1" applyAlignment="1" applyProtection="1">
      <alignment vertical="center"/>
    </xf>
    <xf numFmtId="0" fontId="32" fillId="0" borderId="0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18" fillId="0" borderId="25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23" fillId="0" borderId="15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</xf>
    <xf numFmtId="0" fontId="23" fillId="0" borderId="18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 wrapText="1"/>
    </xf>
    <xf numFmtId="0" fontId="2" fillId="6" borderId="22" xfId="0" applyFont="1" applyFill="1" applyBorder="1" applyAlignment="1" applyProtection="1">
      <alignment horizontal="center" vertical="center" wrapText="1"/>
    </xf>
    <xf numFmtId="0" fontId="2" fillId="6" borderId="23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 wrapText="1"/>
    </xf>
    <xf numFmtId="166" fontId="36" fillId="0" borderId="12" xfId="0" applyNumberFormat="1" applyFont="1" applyBorder="1" applyAlignment="1" applyProtection="1"/>
    <xf numFmtId="166" fontId="36" fillId="0" borderId="13" xfId="0" applyNumberFormat="1" applyFont="1" applyBorder="1" applyAlignment="1" applyProtection="1"/>
    <xf numFmtId="4" fontId="37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Border="1" applyAlignment="1" applyProtection="1"/>
    <xf numFmtId="0" fontId="5" fillId="0" borderId="0" xfId="0" applyFont="1" applyBorder="1" applyAlignment="1" applyProtection="1">
      <alignment horizontal="left"/>
    </xf>
    <xf numFmtId="0" fontId="7" fillId="0" borderId="5" xfId="0" applyFont="1" applyBorder="1" applyAlignment="1" applyProtection="1"/>
    <xf numFmtId="0" fontId="7" fillId="0" borderId="14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Border="1" applyAlignment="1" applyProtection="1">
      <alignment horizontal="left"/>
    </xf>
    <xf numFmtId="0" fontId="0" fillId="0" borderId="25" xfId="0" applyFont="1" applyBorder="1" applyAlignment="1" applyProtection="1">
      <alignment horizontal="center" vertical="center"/>
    </xf>
    <xf numFmtId="49" fontId="0" fillId="0" borderId="25" xfId="0" applyNumberFormat="1" applyFont="1" applyBorder="1" applyAlignment="1" applyProtection="1">
      <alignment horizontal="left" vertical="center" wrapText="1"/>
    </xf>
    <xf numFmtId="0" fontId="0" fillId="0" borderId="25" xfId="0" applyFont="1" applyBorder="1" applyAlignment="1" applyProtection="1">
      <alignment horizontal="center" vertical="center" wrapText="1"/>
    </xf>
    <xf numFmtId="167" fontId="0" fillId="0" borderId="25" xfId="0" applyNumberFormat="1" applyFont="1" applyBorder="1" applyAlignment="1" applyProtection="1">
      <alignment vertical="center"/>
    </xf>
    <xf numFmtId="0" fontId="1" fillId="4" borderId="25" xfId="0" applyFont="1" applyFill="1" applyBorder="1" applyAlignment="1" applyProtection="1">
      <alignment horizontal="left" vertical="center"/>
      <protection locked="0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0" fontId="8" fillId="0" borderId="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left" vertical="center"/>
    </xf>
    <xf numFmtId="167" fontId="8" fillId="0" borderId="0" xfId="0" applyNumberFormat="1" applyFont="1" applyBorder="1" applyAlignment="1" applyProtection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38" fillId="0" borderId="0" xfId="0" applyFont="1" applyBorder="1" applyAlignment="1" applyProtection="1">
      <alignment horizontal="left" vertical="center"/>
    </xf>
    <xf numFmtId="167" fontId="9" fillId="0" borderId="0" xfId="0" applyNumberFormat="1" applyFont="1" applyBorder="1" applyAlignment="1" applyProtection="1">
      <alignment vertical="center"/>
    </xf>
    <xf numFmtId="0" fontId="9" fillId="0" borderId="5" xfId="0" applyFont="1" applyBorder="1" applyAlignment="1" applyProtection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39" fillId="0" borderId="0" xfId="0" applyFont="1" applyBorder="1" applyAlignment="1" applyProtection="1">
      <alignment horizontal="left" vertical="center"/>
    </xf>
    <xf numFmtId="0" fontId="10" fillId="0" borderId="0" xfId="0" applyFont="1" applyBorder="1" applyAlignment="1" applyProtection="1">
      <alignment horizontal="left" vertical="center"/>
    </xf>
    <xf numFmtId="0" fontId="10" fillId="0" borderId="5" xfId="0" applyFont="1" applyBorder="1" applyAlignment="1" applyProtection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167" fontId="0" fillId="4" borderId="25" xfId="0" applyNumberFormat="1" applyFont="1" applyFill="1" applyBorder="1" applyAlignment="1" applyProtection="1">
      <alignment vertical="center"/>
      <protection locked="0"/>
    </xf>
    <xf numFmtId="14" fontId="2" fillId="4" borderId="0" xfId="0" applyNumberFormat="1" applyFont="1" applyFill="1" applyBorder="1" applyAlignment="1" applyProtection="1">
      <alignment horizontal="left" vertical="center"/>
      <protection locked="0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0" fontId="16" fillId="0" borderId="0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left" vertical="center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12" fillId="0" borderId="0" xfId="0" applyNumberFormat="1" applyFont="1" applyBorder="1" applyAlignment="1" applyProtection="1">
      <alignment vertical="center"/>
    </xf>
    <xf numFmtId="4" fontId="21" fillId="0" borderId="7" xfId="0" applyNumberFormat="1" applyFont="1" applyBorder="1" applyAlignment="1" applyProtection="1">
      <alignment vertical="center"/>
    </xf>
    <xf numFmtId="0" fontId="0" fillId="0" borderId="7" xfId="0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4" fontId="3" fillId="5" borderId="9" xfId="0" applyNumberFormat="1" applyFont="1" applyFill="1" applyBorder="1" applyAlignment="1" applyProtection="1">
      <alignment vertical="center"/>
    </xf>
    <xf numFmtId="0" fontId="0" fillId="5" borderId="9" xfId="0" applyFont="1" applyFill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6" fillId="4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</xf>
    <xf numFmtId="4" fontId="6" fillId="4" borderId="0" xfId="0" applyNumberFormat="1" applyFont="1" applyFill="1" applyBorder="1" applyAlignment="1" applyProtection="1">
      <alignment vertical="center"/>
      <protection locked="0"/>
    </xf>
    <xf numFmtId="4" fontId="6" fillId="0" borderId="0" xfId="0" applyNumberFormat="1" applyFont="1" applyBorder="1" applyAlignment="1" applyProtection="1">
      <alignment vertical="center"/>
    </xf>
    <xf numFmtId="0" fontId="2" fillId="6" borderId="8" xfId="0" applyFont="1" applyFill="1" applyBorder="1" applyAlignment="1" applyProtection="1">
      <alignment horizontal="center" vertical="center"/>
    </xf>
    <xf numFmtId="0" fontId="2" fillId="6" borderId="9" xfId="0" applyFont="1" applyFill="1" applyBorder="1" applyAlignment="1" applyProtection="1">
      <alignment horizontal="left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4" fontId="30" fillId="0" borderId="0" xfId="0" applyNumberFormat="1" applyFont="1" applyBorder="1" applyAlignment="1" applyProtection="1">
      <alignment vertical="center"/>
    </xf>
    <xf numFmtId="0" fontId="30" fillId="0" borderId="0" xfId="0" applyFont="1" applyBorder="1" applyAlignment="1" applyProtection="1">
      <alignment vertical="center"/>
    </xf>
    <xf numFmtId="0" fontId="29" fillId="0" borderId="0" xfId="0" applyFont="1" applyBorder="1" applyAlignment="1" applyProtection="1">
      <alignment horizontal="left" vertical="center" wrapText="1"/>
    </xf>
    <xf numFmtId="4" fontId="26" fillId="0" borderId="0" xfId="0" applyNumberFormat="1" applyFont="1" applyBorder="1" applyAlignment="1" applyProtection="1">
      <alignment horizontal="right" vertical="center"/>
    </xf>
    <xf numFmtId="4" fontId="26" fillId="0" borderId="0" xfId="0" applyNumberFormat="1" applyFont="1" applyBorder="1" applyAlignment="1" applyProtection="1">
      <alignment vertical="center"/>
    </xf>
    <xf numFmtId="4" fontId="26" fillId="6" borderId="0" xfId="0" applyNumberFormat="1" applyFont="1" applyFill="1" applyBorder="1" applyAlignment="1" applyProtection="1">
      <alignment vertical="center"/>
    </xf>
    <xf numFmtId="0" fontId="15" fillId="3" borderId="0" xfId="0" applyFont="1" applyFill="1" applyAlignment="1">
      <alignment horizontal="center" vertical="center"/>
    </xf>
    <xf numFmtId="0" fontId="0" fillId="0" borderId="0" xfId="0"/>
    <xf numFmtId="0" fontId="3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5" fillId="0" borderId="11" xfId="0" applyFont="1" applyBorder="1" applyAlignment="1">
      <alignment horizontal="center" vertical="center"/>
    </xf>
    <xf numFmtId="0" fontId="25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3" fillId="5" borderId="9" xfId="0" applyFont="1" applyFill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 wrapText="1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165" fontId="2" fillId="4" borderId="0" xfId="0" applyNumberFormat="1" applyFont="1" applyFill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 applyProtection="1">
      <alignment horizontal="left" vertical="center"/>
    </xf>
    <xf numFmtId="4" fontId="21" fillId="0" borderId="0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4" fontId="3" fillId="6" borderId="9" xfId="0" applyNumberFormat="1" applyFont="1" applyFill="1" applyBorder="1" applyAlignment="1" applyProtection="1">
      <alignment vertical="center"/>
    </xf>
    <xf numFmtId="4" fontId="3" fillId="6" borderId="10" xfId="0" applyNumberFormat="1" applyFont="1" applyFill="1" applyBorder="1" applyAlignment="1" applyProtection="1">
      <alignment vertical="center"/>
    </xf>
    <xf numFmtId="0" fontId="2" fillId="6" borderId="0" xfId="0" applyFont="1" applyFill="1" applyBorder="1" applyAlignment="1" applyProtection="1">
      <alignment horizontal="center" vertical="center"/>
    </xf>
    <xf numFmtId="0" fontId="0" fillId="6" borderId="0" xfId="0" applyFont="1" applyFill="1" applyBorder="1" applyAlignment="1" applyProtection="1">
      <alignment vertical="center"/>
    </xf>
    <xf numFmtId="4" fontId="33" fillId="0" borderId="0" xfId="0" applyNumberFormat="1" applyFont="1" applyBorder="1" applyAlignment="1" applyProtection="1">
      <alignment vertical="center"/>
    </xf>
    <xf numFmtId="4" fontId="5" fillId="0" borderId="0" xfId="0" applyNumberFormat="1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4" fontId="34" fillId="0" borderId="0" xfId="0" applyNumberFormat="1" applyFont="1" applyBorder="1" applyAlignment="1" applyProtection="1">
      <alignment vertical="center"/>
    </xf>
    <xf numFmtId="0" fontId="2" fillId="6" borderId="23" xfId="0" applyFont="1" applyFill="1" applyBorder="1" applyAlignment="1" applyProtection="1">
      <alignment horizontal="center" vertical="center" wrapText="1"/>
    </xf>
    <xf numFmtId="0" fontId="35" fillId="6" borderId="23" xfId="0" applyFont="1" applyFill="1" applyBorder="1" applyAlignment="1" applyProtection="1">
      <alignment horizontal="center" vertical="center" wrapText="1"/>
    </xf>
    <xf numFmtId="0" fontId="2" fillId="6" borderId="24" xfId="0" applyFont="1" applyFill="1" applyBorder="1" applyAlignment="1" applyProtection="1">
      <alignment horizontal="center" vertical="center" wrapText="1"/>
    </xf>
    <xf numFmtId="0" fontId="0" fillId="0" borderId="25" xfId="0" applyFont="1" applyBorder="1" applyAlignment="1" applyProtection="1">
      <alignment horizontal="left" vertical="center" wrapText="1"/>
    </xf>
    <xf numFmtId="4" fontId="0" fillId="4" borderId="25" xfId="0" applyNumberFormat="1" applyFont="1" applyFill="1" applyBorder="1" applyAlignment="1" applyProtection="1">
      <alignment vertical="center"/>
      <protection locked="0"/>
    </xf>
    <xf numFmtId="4" fontId="0" fillId="4" borderId="25" xfId="0" applyNumberFormat="1" applyFont="1" applyFill="1" applyBorder="1" applyAlignment="1" applyProtection="1">
      <alignment vertical="center"/>
    </xf>
    <xf numFmtId="4" fontId="0" fillId="0" borderId="25" xfId="0" applyNumberFormat="1" applyFont="1" applyBorder="1" applyAlignment="1" applyProtection="1">
      <alignment vertical="center"/>
    </xf>
    <xf numFmtId="0" fontId="8" fillId="0" borderId="12" xfId="0" applyFont="1" applyBorder="1" applyAlignment="1" applyProtection="1">
      <alignment horizontal="left" vertical="center" wrapText="1"/>
    </xf>
    <xf numFmtId="0" fontId="8" fillId="0" borderId="12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vertical="center"/>
    </xf>
    <xf numFmtId="0" fontId="38" fillId="0" borderId="0" xfId="0" applyFont="1" applyBorder="1" applyAlignment="1" applyProtection="1">
      <alignment horizontal="left" vertical="center" wrapText="1"/>
    </xf>
    <xf numFmtId="0" fontId="9" fillId="0" borderId="0" xfId="0" applyFont="1" applyBorder="1" applyAlignment="1" applyProtection="1">
      <alignment vertical="center"/>
    </xf>
    <xf numFmtId="0" fontId="39" fillId="0" borderId="12" xfId="0" applyFont="1" applyBorder="1" applyAlignment="1" applyProtection="1">
      <alignment horizontal="left" vertical="center" wrapText="1"/>
    </xf>
    <xf numFmtId="0" fontId="10" fillId="0" borderId="12" xfId="0" applyFont="1" applyBorder="1" applyAlignment="1" applyProtection="1">
      <alignment vertical="center"/>
    </xf>
    <xf numFmtId="0" fontId="39" fillId="0" borderId="0" xfId="0" applyFont="1" applyBorder="1" applyAlignment="1" applyProtection="1">
      <alignment horizontal="left" vertical="center" wrapText="1"/>
    </xf>
    <xf numFmtId="0" fontId="10" fillId="0" borderId="0" xfId="0" applyFont="1" applyBorder="1" applyAlignment="1" applyProtection="1">
      <alignment vertical="center"/>
    </xf>
    <xf numFmtId="4" fontId="5" fillId="0" borderId="12" xfId="0" applyNumberFormat="1" applyFont="1" applyBorder="1" applyAlignment="1" applyProtection="1"/>
    <xf numFmtId="4" fontId="5" fillId="0" borderId="12" xfId="0" applyNumberFormat="1" applyFont="1" applyBorder="1" applyAlignment="1" applyProtection="1">
      <alignment vertical="center"/>
    </xf>
    <xf numFmtId="0" fontId="14" fillId="2" borderId="0" xfId="1" applyFont="1" applyFill="1" applyAlignment="1" applyProtection="1">
      <alignment horizontal="center" vertical="center"/>
    </xf>
    <xf numFmtId="4" fontId="26" fillId="0" borderId="12" xfId="0" applyNumberFormat="1" applyFont="1" applyBorder="1" applyAlignment="1" applyProtection="1"/>
    <xf numFmtId="4" fontId="3" fillId="0" borderId="12" xfId="0" applyNumberFormat="1" applyFont="1" applyBorder="1" applyAlignment="1" applyProtection="1">
      <alignment vertical="center"/>
    </xf>
    <xf numFmtId="4" fontId="5" fillId="0" borderId="0" xfId="0" applyNumberFormat="1" applyFont="1" applyBorder="1" applyAlignment="1" applyProtection="1"/>
    <xf numFmtId="4" fontId="6" fillId="0" borderId="17" xfId="0" applyNumberFormat="1" applyFont="1" applyBorder="1" applyAlignment="1" applyProtection="1"/>
    <xf numFmtId="4" fontId="6" fillId="0" borderId="17" xfId="0" applyNumberFormat="1" applyFont="1" applyBorder="1" applyAlignment="1" applyProtection="1">
      <alignment vertical="center"/>
    </xf>
    <xf numFmtId="4" fontId="6" fillId="0" borderId="23" xfId="0" applyNumberFormat="1" applyFont="1" applyBorder="1" applyAlignment="1" applyProtection="1"/>
    <xf numFmtId="4" fontId="6" fillId="0" borderId="23" xfId="0" applyNumberFormat="1" applyFont="1" applyBorder="1" applyAlignment="1" applyProtection="1">
      <alignment vertical="center"/>
    </xf>
    <xf numFmtId="4" fontId="5" fillId="0" borderId="17" xfId="0" applyNumberFormat="1" applyFont="1" applyBorder="1" applyAlignment="1" applyProtection="1"/>
    <xf numFmtId="4" fontId="5" fillId="0" borderId="17" xfId="0" applyNumberFormat="1" applyFont="1" applyBorder="1" applyAlignment="1" applyProtection="1">
      <alignment vertical="center"/>
    </xf>
    <xf numFmtId="0" fontId="42" fillId="0" borderId="0" xfId="0" applyFont="1" applyBorder="1" applyAlignment="1" applyProtection="1">
      <alignment horizontal="right" vertical="center"/>
    </xf>
    <xf numFmtId="0" fontId="16" fillId="0" borderId="0" xfId="0" applyFont="1" applyBorder="1" applyAlignment="1" applyProtection="1">
      <alignment horizontal="right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CK97"/>
  <sheetViews>
    <sheetView showGridLines="0" tabSelected="1" workbookViewId="0">
      <pane ySplit="1" topLeftCell="A2" activePane="bottomLeft" state="frozen"/>
      <selection pane="bottomLeft" activeCell="C4" sqref="C4:AP4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5" customWidth="1"/>
    <col min="34" max="34" width="3.33203125" customWidth="1"/>
    <col min="35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.6640625" customWidth="1"/>
    <col min="44" max="44" width="13.6640625" customWidth="1"/>
    <col min="45" max="46" width="25.83203125" hidden="1" customWidth="1"/>
    <col min="47" max="47" width="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89" width="9.33203125" hidden="1"/>
  </cols>
  <sheetData>
    <row r="1" spans="1:73" ht="21.4" customHeight="1">
      <c r="A1" s="13" t="s">
        <v>0</v>
      </c>
      <c r="B1" s="14"/>
      <c r="C1" s="14"/>
      <c r="D1" s="15" t="s">
        <v>1</v>
      </c>
      <c r="E1" s="14"/>
      <c r="F1" s="14"/>
      <c r="G1" s="14"/>
      <c r="H1" s="14"/>
      <c r="I1" s="14"/>
      <c r="J1" s="14"/>
      <c r="K1" s="16" t="s">
        <v>2</v>
      </c>
      <c r="L1" s="16"/>
      <c r="M1" s="16"/>
      <c r="N1" s="16"/>
      <c r="O1" s="16"/>
      <c r="P1" s="16"/>
      <c r="Q1" s="16"/>
      <c r="R1" s="16"/>
      <c r="S1" s="16"/>
      <c r="T1" s="14"/>
      <c r="U1" s="14"/>
      <c r="V1" s="14"/>
      <c r="W1" s="16" t="s">
        <v>3</v>
      </c>
      <c r="X1" s="16"/>
      <c r="Y1" s="16"/>
      <c r="Z1" s="16"/>
      <c r="AA1" s="16"/>
      <c r="AB1" s="16"/>
      <c r="AC1" s="16"/>
      <c r="AD1" s="16"/>
      <c r="AE1" s="16"/>
      <c r="AF1" s="16"/>
      <c r="AG1" s="14"/>
      <c r="AH1" s="14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8" t="s">
        <v>4</v>
      </c>
      <c r="BB1" s="18" t="s">
        <v>5</v>
      </c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T1" s="19" t="s">
        <v>6</v>
      </c>
      <c r="BU1" s="19" t="s">
        <v>6</v>
      </c>
    </row>
    <row r="2" spans="1:73" ht="36.950000000000003" customHeight="1">
      <c r="C2" s="198" t="s">
        <v>7</v>
      </c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  <c r="AE2" s="199"/>
      <c r="AF2" s="199"/>
      <c r="AG2" s="199"/>
      <c r="AH2" s="199"/>
      <c r="AI2" s="199"/>
      <c r="AJ2" s="199"/>
      <c r="AK2" s="199"/>
      <c r="AL2" s="199"/>
      <c r="AM2" s="199"/>
      <c r="AN2" s="199"/>
      <c r="AO2" s="199"/>
      <c r="AP2" s="199"/>
      <c r="AR2" s="233" t="s">
        <v>8</v>
      </c>
      <c r="AS2" s="234"/>
      <c r="AT2" s="234"/>
      <c r="AU2" s="234"/>
      <c r="AV2" s="234"/>
      <c r="AW2" s="234"/>
      <c r="AX2" s="234"/>
      <c r="AY2" s="234"/>
      <c r="AZ2" s="234"/>
      <c r="BA2" s="234"/>
      <c r="BB2" s="234"/>
      <c r="BC2" s="234"/>
      <c r="BD2" s="234"/>
      <c r="BE2" s="234"/>
      <c r="BS2" s="20" t="s">
        <v>9</v>
      </c>
      <c r="BT2" s="20" t="s">
        <v>10</v>
      </c>
    </row>
    <row r="3" spans="1:73" ht="6.95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3"/>
      <c r="BS3" s="20" t="s">
        <v>9</v>
      </c>
      <c r="BT3" s="20" t="s">
        <v>11</v>
      </c>
    </row>
    <row r="4" spans="1:73" ht="36.950000000000003" customHeight="1">
      <c r="B4" s="24"/>
      <c r="C4" s="292" t="s">
        <v>249</v>
      </c>
      <c r="D4" s="293"/>
      <c r="E4" s="293"/>
      <c r="F4" s="293"/>
      <c r="G4" s="293"/>
      <c r="H4" s="293"/>
      <c r="I4" s="293"/>
      <c r="J4" s="293"/>
      <c r="K4" s="293"/>
      <c r="L4" s="293"/>
      <c r="M4" s="293"/>
      <c r="N4" s="293"/>
      <c r="O4" s="293"/>
      <c r="P4" s="293"/>
      <c r="Q4" s="293"/>
      <c r="R4" s="293"/>
      <c r="S4" s="293"/>
      <c r="T4" s="293"/>
      <c r="U4" s="293"/>
      <c r="V4" s="293"/>
      <c r="W4" s="293"/>
      <c r="X4" s="293"/>
      <c r="Y4" s="293"/>
      <c r="Z4" s="293"/>
      <c r="AA4" s="293"/>
      <c r="AB4" s="293"/>
      <c r="AC4" s="293"/>
      <c r="AD4" s="293"/>
      <c r="AE4" s="293"/>
      <c r="AF4" s="293"/>
      <c r="AG4" s="293"/>
      <c r="AH4" s="293"/>
      <c r="AI4" s="293"/>
      <c r="AJ4" s="293"/>
      <c r="AK4" s="293"/>
      <c r="AL4" s="293"/>
      <c r="AM4" s="293"/>
      <c r="AN4" s="293"/>
      <c r="AO4" s="293"/>
      <c r="AP4" s="293"/>
      <c r="AQ4" s="25"/>
      <c r="AS4" s="26" t="s">
        <v>12</v>
      </c>
      <c r="BE4" s="27" t="s">
        <v>13</v>
      </c>
      <c r="BS4" s="20" t="s">
        <v>14</v>
      </c>
    </row>
    <row r="5" spans="1:73" ht="14.45" customHeight="1">
      <c r="B5" s="24"/>
      <c r="C5" s="28"/>
      <c r="D5" s="29" t="s">
        <v>15</v>
      </c>
      <c r="E5" s="28"/>
      <c r="F5" s="28"/>
      <c r="G5" s="28"/>
      <c r="H5" s="28"/>
      <c r="I5" s="28"/>
      <c r="J5" s="28"/>
      <c r="K5" s="204" t="s">
        <v>16</v>
      </c>
      <c r="L5" s="205"/>
      <c r="M5" s="205"/>
      <c r="N5" s="205"/>
      <c r="O5" s="205"/>
      <c r="P5" s="205"/>
      <c r="Q5" s="205"/>
      <c r="R5" s="205"/>
      <c r="S5" s="205"/>
      <c r="T5" s="205"/>
      <c r="U5" s="205"/>
      <c r="V5" s="205"/>
      <c r="W5" s="205"/>
      <c r="X5" s="205"/>
      <c r="Y5" s="205"/>
      <c r="Z5" s="205"/>
      <c r="AA5" s="205"/>
      <c r="AB5" s="205"/>
      <c r="AC5" s="205"/>
      <c r="AD5" s="205"/>
      <c r="AE5" s="205"/>
      <c r="AF5" s="205"/>
      <c r="AG5" s="205"/>
      <c r="AH5" s="205"/>
      <c r="AI5" s="205"/>
      <c r="AJ5" s="205"/>
      <c r="AK5" s="205"/>
      <c r="AL5" s="205"/>
      <c r="AM5" s="205"/>
      <c r="AN5" s="205"/>
      <c r="AO5" s="205"/>
      <c r="AP5" s="28"/>
      <c r="AQ5" s="25"/>
      <c r="BE5" s="202" t="s">
        <v>17</v>
      </c>
      <c r="BS5" s="20" t="s">
        <v>9</v>
      </c>
    </row>
    <row r="6" spans="1:73" ht="36.950000000000003" customHeight="1">
      <c r="B6" s="24"/>
      <c r="C6" s="28"/>
      <c r="D6" s="31" t="s">
        <v>18</v>
      </c>
      <c r="E6" s="28"/>
      <c r="F6" s="28"/>
      <c r="G6" s="28"/>
      <c r="H6" s="28"/>
      <c r="I6" s="28"/>
      <c r="J6" s="28"/>
      <c r="K6" s="206" t="s">
        <v>19</v>
      </c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5"/>
      <c r="AC6" s="205"/>
      <c r="AD6" s="205"/>
      <c r="AE6" s="205"/>
      <c r="AF6" s="205"/>
      <c r="AG6" s="205"/>
      <c r="AH6" s="205"/>
      <c r="AI6" s="205"/>
      <c r="AJ6" s="205"/>
      <c r="AK6" s="205"/>
      <c r="AL6" s="205"/>
      <c r="AM6" s="205"/>
      <c r="AN6" s="205"/>
      <c r="AO6" s="205"/>
      <c r="AP6" s="28"/>
      <c r="AQ6" s="25"/>
      <c r="BE6" s="203"/>
      <c r="BS6" s="20" t="s">
        <v>9</v>
      </c>
    </row>
    <row r="7" spans="1:73" ht="14.45" customHeight="1">
      <c r="B7" s="24"/>
      <c r="C7" s="28"/>
      <c r="D7" s="32" t="s">
        <v>20</v>
      </c>
      <c r="E7" s="28"/>
      <c r="F7" s="28"/>
      <c r="G7" s="28"/>
      <c r="H7" s="28"/>
      <c r="I7" s="28"/>
      <c r="J7" s="28"/>
      <c r="K7" s="30" t="s">
        <v>21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32" t="s">
        <v>22</v>
      </c>
      <c r="AL7" s="28"/>
      <c r="AM7" s="28"/>
      <c r="AN7" s="30" t="s">
        <v>21</v>
      </c>
      <c r="AO7" s="28"/>
      <c r="AP7" s="28"/>
      <c r="AQ7" s="25"/>
      <c r="BE7" s="203"/>
      <c r="BS7" s="20" t="s">
        <v>9</v>
      </c>
    </row>
    <row r="8" spans="1:73" ht="14.45" customHeight="1">
      <c r="B8" s="24"/>
      <c r="C8" s="28"/>
      <c r="D8" s="32" t="s">
        <v>23</v>
      </c>
      <c r="E8" s="28"/>
      <c r="F8" s="28"/>
      <c r="G8" s="28"/>
      <c r="H8" s="28"/>
      <c r="I8" s="28"/>
      <c r="J8" s="28"/>
      <c r="K8" s="30" t="s">
        <v>24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32" t="s">
        <v>25</v>
      </c>
      <c r="AL8" s="28"/>
      <c r="AM8" s="28"/>
      <c r="AN8" s="197">
        <v>42964</v>
      </c>
      <c r="AO8" s="28"/>
      <c r="AP8" s="28"/>
      <c r="AQ8" s="25"/>
      <c r="BE8" s="203"/>
      <c r="BS8" s="20" t="s">
        <v>9</v>
      </c>
    </row>
    <row r="9" spans="1:73" ht="14.45" customHeight="1">
      <c r="B9" s="24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5"/>
      <c r="BE9" s="203"/>
      <c r="BS9" s="20" t="s">
        <v>9</v>
      </c>
    </row>
    <row r="10" spans="1:73" ht="14.45" customHeight="1">
      <c r="B10" s="24"/>
      <c r="C10" s="28"/>
      <c r="D10" s="32" t="s">
        <v>26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32" t="s">
        <v>27</v>
      </c>
      <c r="AL10" s="28"/>
      <c r="AM10" s="28"/>
      <c r="AN10" s="30" t="s">
        <v>21</v>
      </c>
      <c r="AO10" s="28"/>
      <c r="AP10" s="28"/>
      <c r="AQ10" s="25"/>
      <c r="BE10" s="203"/>
      <c r="BS10" s="20" t="s">
        <v>9</v>
      </c>
    </row>
    <row r="11" spans="1:73" ht="18.399999999999999" customHeight="1">
      <c r="B11" s="24"/>
      <c r="C11" s="28"/>
      <c r="D11" s="28"/>
      <c r="E11" s="30" t="s">
        <v>28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32" t="s">
        <v>29</v>
      </c>
      <c r="AL11" s="28"/>
      <c r="AM11" s="28"/>
      <c r="AN11" s="30" t="s">
        <v>21</v>
      </c>
      <c r="AO11" s="28"/>
      <c r="AP11" s="28"/>
      <c r="AQ11" s="25"/>
      <c r="BE11" s="203"/>
      <c r="BS11" s="20" t="s">
        <v>9</v>
      </c>
    </row>
    <row r="12" spans="1:73" ht="6.95" customHeight="1">
      <c r="B12" s="24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5"/>
      <c r="BE12" s="203"/>
      <c r="BS12" s="20" t="s">
        <v>9</v>
      </c>
    </row>
    <row r="13" spans="1:73" ht="14.45" customHeight="1">
      <c r="B13" s="24"/>
      <c r="C13" s="28"/>
      <c r="D13" s="32" t="s">
        <v>30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32" t="s">
        <v>27</v>
      </c>
      <c r="AL13" s="28"/>
      <c r="AM13" s="28"/>
      <c r="AN13" s="33" t="s">
        <v>31</v>
      </c>
      <c r="AO13" s="28"/>
      <c r="AP13" s="28"/>
      <c r="AQ13" s="25"/>
      <c r="BE13" s="203"/>
      <c r="BS13" s="20" t="s">
        <v>9</v>
      </c>
    </row>
    <row r="14" spans="1:73" ht="15">
      <c r="B14" s="24"/>
      <c r="C14" s="28"/>
      <c r="D14" s="28"/>
      <c r="E14" s="207" t="s">
        <v>31</v>
      </c>
      <c r="F14" s="208"/>
      <c r="G14" s="208"/>
      <c r="H14" s="208"/>
      <c r="I14" s="208"/>
      <c r="J14" s="208"/>
      <c r="K14" s="208"/>
      <c r="L14" s="208"/>
      <c r="M14" s="208"/>
      <c r="N14" s="208"/>
      <c r="O14" s="208"/>
      <c r="P14" s="208"/>
      <c r="Q14" s="208"/>
      <c r="R14" s="208"/>
      <c r="S14" s="208"/>
      <c r="T14" s="208"/>
      <c r="U14" s="208"/>
      <c r="V14" s="208"/>
      <c r="W14" s="208"/>
      <c r="X14" s="208"/>
      <c r="Y14" s="208"/>
      <c r="Z14" s="208"/>
      <c r="AA14" s="208"/>
      <c r="AB14" s="208"/>
      <c r="AC14" s="208"/>
      <c r="AD14" s="208"/>
      <c r="AE14" s="208"/>
      <c r="AF14" s="208"/>
      <c r="AG14" s="208"/>
      <c r="AH14" s="208"/>
      <c r="AI14" s="208"/>
      <c r="AJ14" s="208"/>
      <c r="AK14" s="32" t="s">
        <v>29</v>
      </c>
      <c r="AL14" s="28"/>
      <c r="AM14" s="28"/>
      <c r="AN14" s="33" t="s">
        <v>31</v>
      </c>
      <c r="AO14" s="28"/>
      <c r="AP14" s="28"/>
      <c r="AQ14" s="25"/>
      <c r="BE14" s="203"/>
      <c r="BS14" s="20" t="s">
        <v>9</v>
      </c>
    </row>
    <row r="15" spans="1:73" ht="6.95" customHeight="1">
      <c r="B15" s="24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5"/>
      <c r="BE15" s="203"/>
      <c r="BS15" s="20" t="s">
        <v>6</v>
      </c>
    </row>
    <row r="16" spans="1:73" ht="14.45" customHeight="1">
      <c r="B16" s="24"/>
      <c r="C16" s="28"/>
      <c r="D16" s="32" t="s">
        <v>32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32" t="s">
        <v>27</v>
      </c>
      <c r="AL16" s="28"/>
      <c r="AM16" s="28"/>
      <c r="AN16" s="30" t="s">
        <v>21</v>
      </c>
      <c r="AO16" s="28"/>
      <c r="AP16" s="28"/>
      <c r="AQ16" s="25"/>
      <c r="BE16" s="203"/>
      <c r="BS16" s="20" t="s">
        <v>6</v>
      </c>
    </row>
    <row r="17" spans="2:71" ht="18.399999999999999" customHeight="1">
      <c r="B17" s="24"/>
      <c r="C17" s="28"/>
      <c r="D17" s="28"/>
      <c r="E17" s="30" t="s">
        <v>33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32" t="s">
        <v>29</v>
      </c>
      <c r="AL17" s="28"/>
      <c r="AM17" s="28"/>
      <c r="AN17" s="30" t="s">
        <v>21</v>
      </c>
      <c r="AO17" s="28"/>
      <c r="AP17" s="28"/>
      <c r="AQ17" s="25"/>
      <c r="BE17" s="203"/>
      <c r="BS17" s="20" t="s">
        <v>34</v>
      </c>
    </row>
    <row r="18" spans="2:71" ht="6.95" customHeight="1">
      <c r="B18" s="24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5"/>
      <c r="BE18" s="203"/>
      <c r="BS18" s="20" t="s">
        <v>9</v>
      </c>
    </row>
    <row r="19" spans="2:71" ht="14.45" customHeight="1">
      <c r="B19" s="24"/>
      <c r="C19" s="28"/>
      <c r="D19" s="32" t="s">
        <v>35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32" t="s">
        <v>27</v>
      </c>
      <c r="AL19" s="28"/>
      <c r="AM19" s="28"/>
      <c r="AN19" s="30" t="s">
        <v>21</v>
      </c>
      <c r="AO19" s="28"/>
      <c r="AP19" s="28"/>
      <c r="AQ19" s="25"/>
      <c r="BE19" s="203"/>
      <c r="BS19" s="20" t="s">
        <v>9</v>
      </c>
    </row>
    <row r="20" spans="2:71" ht="18.399999999999999" customHeight="1">
      <c r="B20" s="24"/>
      <c r="C20" s="28"/>
      <c r="D20" s="28"/>
      <c r="E20" s="30" t="s">
        <v>36</v>
      </c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32" t="s">
        <v>29</v>
      </c>
      <c r="AL20" s="28"/>
      <c r="AM20" s="28"/>
      <c r="AN20" s="30" t="s">
        <v>21</v>
      </c>
      <c r="AO20" s="28"/>
      <c r="AP20" s="28"/>
      <c r="AQ20" s="25"/>
      <c r="BE20" s="203"/>
    </row>
    <row r="21" spans="2:71" ht="6.95" customHeight="1">
      <c r="B21" s="24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5"/>
      <c r="BE21" s="203"/>
    </row>
    <row r="22" spans="2:71" ht="15">
      <c r="B22" s="24"/>
      <c r="C22" s="28"/>
      <c r="D22" s="32" t="s">
        <v>37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5"/>
      <c r="BE22" s="203"/>
    </row>
    <row r="23" spans="2:71" ht="22.5" customHeight="1">
      <c r="B23" s="24"/>
      <c r="C23" s="28"/>
      <c r="D23" s="28"/>
      <c r="E23" s="209" t="s">
        <v>21</v>
      </c>
      <c r="F23" s="209"/>
      <c r="G23" s="209"/>
      <c r="H23" s="209"/>
      <c r="I23" s="209"/>
      <c r="J23" s="209"/>
      <c r="K23" s="209"/>
      <c r="L23" s="209"/>
      <c r="M23" s="209"/>
      <c r="N23" s="209"/>
      <c r="O23" s="209"/>
      <c r="P23" s="209"/>
      <c r="Q23" s="209"/>
      <c r="R23" s="209"/>
      <c r="S23" s="209"/>
      <c r="T23" s="209"/>
      <c r="U23" s="209"/>
      <c r="V23" s="209"/>
      <c r="W23" s="209"/>
      <c r="X23" s="209"/>
      <c r="Y23" s="209"/>
      <c r="Z23" s="209"/>
      <c r="AA23" s="209"/>
      <c r="AB23" s="209"/>
      <c r="AC23" s="209"/>
      <c r="AD23" s="209"/>
      <c r="AE23" s="209"/>
      <c r="AF23" s="209"/>
      <c r="AG23" s="209"/>
      <c r="AH23" s="209"/>
      <c r="AI23" s="209"/>
      <c r="AJ23" s="209"/>
      <c r="AK23" s="209"/>
      <c r="AL23" s="209"/>
      <c r="AM23" s="209"/>
      <c r="AN23" s="209"/>
      <c r="AO23" s="28"/>
      <c r="AP23" s="28"/>
      <c r="AQ23" s="25"/>
      <c r="BE23" s="203"/>
    </row>
    <row r="24" spans="2:71" ht="6.95" customHeight="1">
      <c r="B24" s="24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5"/>
      <c r="BE24" s="203"/>
    </row>
    <row r="25" spans="2:71" ht="6.95" customHeight="1">
      <c r="B25" s="24"/>
      <c r="C25" s="28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8"/>
      <c r="AQ25" s="25"/>
      <c r="BE25" s="203"/>
    </row>
    <row r="26" spans="2:71" ht="14.45" customHeight="1">
      <c r="B26" s="24"/>
      <c r="C26" s="28"/>
      <c r="D26" s="35" t="s">
        <v>38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10">
        <f>ROUND(AG87,2)</f>
        <v>0</v>
      </c>
      <c r="AL26" s="205"/>
      <c r="AM26" s="205"/>
      <c r="AN26" s="205"/>
      <c r="AO26" s="205"/>
      <c r="AP26" s="28"/>
      <c r="AQ26" s="25"/>
      <c r="BE26" s="203"/>
    </row>
    <row r="27" spans="2:71" ht="14.45" customHeight="1">
      <c r="B27" s="24"/>
      <c r="C27" s="28"/>
      <c r="D27" s="35" t="s">
        <v>39</v>
      </c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10">
        <f>ROUND(AG90,2)</f>
        <v>0</v>
      </c>
      <c r="AL27" s="210"/>
      <c r="AM27" s="210"/>
      <c r="AN27" s="210"/>
      <c r="AO27" s="210"/>
      <c r="AP27" s="28"/>
      <c r="AQ27" s="25"/>
      <c r="BE27" s="203"/>
    </row>
    <row r="28" spans="2:71" s="1" customFormat="1" ht="6.95" customHeight="1"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8"/>
      <c r="BE28" s="203"/>
    </row>
    <row r="29" spans="2:71" s="1" customFormat="1" ht="25.9" customHeight="1">
      <c r="B29" s="36"/>
      <c r="C29" s="37"/>
      <c r="D29" s="39" t="s">
        <v>40</v>
      </c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211">
        <f>ROUND(AK26+AK27,2)</f>
        <v>0</v>
      </c>
      <c r="AL29" s="212"/>
      <c r="AM29" s="212"/>
      <c r="AN29" s="212"/>
      <c r="AO29" s="212"/>
      <c r="AP29" s="37"/>
      <c r="AQ29" s="38"/>
      <c r="BE29" s="203"/>
    </row>
    <row r="30" spans="2:71" s="1" customFormat="1" ht="6.95" customHeight="1">
      <c r="B30" s="36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8"/>
      <c r="BE30" s="203"/>
    </row>
    <row r="31" spans="2:71" s="2" customFormat="1" ht="14.45" customHeight="1">
      <c r="B31" s="41"/>
      <c r="C31" s="42"/>
      <c r="D31" s="43" t="s">
        <v>41</v>
      </c>
      <c r="E31" s="42"/>
      <c r="F31" s="43" t="s">
        <v>42</v>
      </c>
      <c r="G31" s="42"/>
      <c r="H31" s="42"/>
      <c r="I31" s="42"/>
      <c r="J31" s="42"/>
      <c r="K31" s="42"/>
      <c r="L31" s="213">
        <v>0.21</v>
      </c>
      <c r="M31" s="214"/>
      <c r="N31" s="214"/>
      <c r="O31" s="214"/>
      <c r="P31" s="42"/>
      <c r="Q31" s="42"/>
      <c r="R31" s="42"/>
      <c r="S31" s="42"/>
      <c r="T31" s="45" t="s">
        <v>43</v>
      </c>
      <c r="U31" s="42"/>
      <c r="V31" s="42"/>
      <c r="W31" s="215">
        <f>ROUND(AZ87+SUM(CD91:CD95),2)</f>
        <v>0</v>
      </c>
      <c r="X31" s="214"/>
      <c r="Y31" s="214"/>
      <c r="Z31" s="214"/>
      <c r="AA31" s="214"/>
      <c r="AB31" s="214"/>
      <c r="AC31" s="214"/>
      <c r="AD31" s="214"/>
      <c r="AE31" s="214"/>
      <c r="AF31" s="42"/>
      <c r="AG31" s="42"/>
      <c r="AH31" s="42"/>
      <c r="AI31" s="42"/>
      <c r="AJ31" s="42"/>
      <c r="AK31" s="215">
        <f>ROUND(AV87+SUM(BY91:BY95),2)</f>
        <v>0</v>
      </c>
      <c r="AL31" s="214"/>
      <c r="AM31" s="214"/>
      <c r="AN31" s="214"/>
      <c r="AO31" s="214"/>
      <c r="AP31" s="42"/>
      <c r="AQ31" s="46"/>
      <c r="BE31" s="203"/>
    </row>
    <row r="32" spans="2:71" s="2" customFormat="1" ht="14.45" customHeight="1">
      <c r="B32" s="41"/>
      <c r="C32" s="42"/>
      <c r="D32" s="42"/>
      <c r="E32" s="42"/>
      <c r="F32" s="43" t="s">
        <v>44</v>
      </c>
      <c r="G32" s="42"/>
      <c r="H32" s="42"/>
      <c r="I32" s="42"/>
      <c r="J32" s="42"/>
      <c r="K32" s="42"/>
      <c r="L32" s="213">
        <v>0.15</v>
      </c>
      <c r="M32" s="214"/>
      <c r="N32" s="214"/>
      <c r="O32" s="214"/>
      <c r="P32" s="42"/>
      <c r="Q32" s="42"/>
      <c r="R32" s="42"/>
      <c r="S32" s="42"/>
      <c r="T32" s="45" t="s">
        <v>43</v>
      </c>
      <c r="U32" s="42"/>
      <c r="V32" s="42"/>
      <c r="W32" s="215">
        <f>ROUND(BA87+SUM(CE91:CE95),2)</f>
        <v>0</v>
      </c>
      <c r="X32" s="214"/>
      <c r="Y32" s="214"/>
      <c r="Z32" s="214"/>
      <c r="AA32" s="214"/>
      <c r="AB32" s="214"/>
      <c r="AC32" s="214"/>
      <c r="AD32" s="214"/>
      <c r="AE32" s="214"/>
      <c r="AF32" s="42"/>
      <c r="AG32" s="42"/>
      <c r="AH32" s="42"/>
      <c r="AI32" s="42"/>
      <c r="AJ32" s="42"/>
      <c r="AK32" s="215">
        <f>ROUND(AW87+SUM(BZ91:BZ95),2)</f>
        <v>0</v>
      </c>
      <c r="AL32" s="214"/>
      <c r="AM32" s="214"/>
      <c r="AN32" s="214"/>
      <c r="AO32" s="214"/>
      <c r="AP32" s="42"/>
      <c r="AQ32" s="46"/>
      <c r="BE32" s="203"/>
    </row>
    <row r="33" spans="2:57" s="2" customFormat="1" ht="14.45" hidden="1" customHeight="1">
      <c r="B33" s="41"/>
      <c r="C33" s="42"/>
      <c r="D33" s="42"/>
      <c r="E33" s="42"/>
      <c r="F33" s="43" t="s">
        <v>45</v>
      </c>
      <c r="G33" s="42"/>
      <c r="H33" s="42"/>
      <c r="I33" s="42"/>
      <c r="J33" s="42"/>
      <c r="K33" s="42"/>
      <c r="L33" s="213">
        <v>0.21</v>
      </c>
      <c r="M33" s="214"/>
      <c r="N33" s="214"/>
      <c r="O33" s="214"/>
      <c r="P33" s="42"/>
      <c r="Q33" s="42"/>
      <c r="R33" s="42"/>
      <c r="S33" s="42"/>
      <c r="T33" s="45" t="s">
        <v>43</v>
      </c>
      <c r="U33" s="42"/>
      <c r="V33" s="42"/>
      <c r="W33" s="215">
        <f>ROUND(BB87+SUM(CF91:CF95),2)</f>
        <v>0</v>
      </c>
      <c r="X33" s="214"/>
      <c r="Y33" s="214"/>
      <c r="Z33" s="214"/>
      <c r="AA33" s="214"/>
      <c r="AB33" s="214"/>
      <c r="AC33" s="214"/>
      <c r="AD33" s="214"/>
      <c r="AE33" s="214"/>
      <c r="AF33" s="42"/>
      <c r="AG33" s="42"/>
      <c r="AH33" s="42"/>
      <c r="AI33" s="42"/>
      <c r="AJ33" s="42"/>
      <c r="AK33" s="215">
        <v>0</v>
      </c>
      <c r="AL33" s="214"/>
      <c r="AM33" s="214"/>
      <c r="AN33" s="214"/>
      <c r="AO33" s="214"/>
      <c r="AP33" s="42"/>
      <c r="AQ33" s="46"/>
      <c r="BE33" s="203"/>
    </row>
    <row r="34" spans="2:57" s="2" customFormat="1" ht="14.45" hidden="1" customHeight="1">
      <c r="B34" s="41"/>
      <c r="C34" s="42"/>
      <c r="D34" s="42"/>
      <c r="E34" s="42"/>
      <c r="F34" s="43" t="s">
        <v>46</v>
      </c>
      <c r="G34" s="42"/>
      <c r="H34" s="42"/>
      <c r="I34" s="42"/>
      <c r="J34" s="42"/>
      <c r="K34" s="42"/>
      <c r="L34" s="213">
        <v>0.15</v>
      </c>
      <c r="M34" s="214"/>
      <c r="N34" s="214"/>
      <c r="O34" s="214"/>
      <c r="P34" s="42"/>
      <c r="Q34" s="42"/>
      <c r="R34" s="42"/>
      <c r="S34" s="42"/>
      <c r="T34" s="45" t="s">
        <v>43</v>
      </c>
      <c r="U34" s="42"/>
      <c r="V34" s="42"/>
      <c r="W34" s="215">
        <f>ROUND(BC87+SUM(CG91:CG95),2)</f>
        <v>0</v>
      </c>
      <c r="X34" s="214"/>
      <c r="Y34" s="214"/>
      <c r="Z34" s="214"/>
      <c r="AA34" s="214"/>
      <c r="AB34" s="214"/>
      <c r="AC34" s="214"/>
      <c r="AD34" s="214"/>
      <c r="AE34" s="214"/>
      <c r="AF34" s="42"/>
      <c r="AG34" s="42"/>
      <c r="AH34" s="42"/>
      <c r="AI34" s="42"/>
      <c r="AJ34" s="42"/>
      <c r="AK34" s="215">
        <v>0</v>
      </c>
      <c r="AL34" s="214"/>
      <c r="AM34" s="214"/>
      <c r="AN34" s="214"/>
      <c r="AO34" s="214"/>
      <c r="AP34" s="42"/>
      <c r="AQ34" s="46"/>
      <c r="BE34" s="203"/>
    </row>
    <row r="35" spans="2:57" s="2" customFormat="1" ht="14.45" hidden="1" customHeight="1">
      <c r="B35" s="41"/>
      <c r="C35" s="42"/>
      <c r="D35" s="42"/>
      <c r="E35" s="42"/>
      <c r="F35" s="43" t="s">
        <v>47</v>
      </c>
      <c r="G35" s="42"/>
      <c r="H35" s="42"/>
      <c r="I35" s="42"/>
      <c r="J35" s="42"/>
      <c r="K35" s="42"/>
      <c r="L35" s="213">
        <v>0</v>
      </c>
      <c r="M35" s="214"/>
      <c r="N35" s="214"/>
      <c r="O35" s="214"/>
      <c r="P35" s="42"/>
      <c r="Q35" s="42"/>
      <c r="R35" s="42"/>
      <c r="S35" s="42"/>
      <c r="T35" s="45" t="s">
        <v>43</v>
      </c>
      <c r="U35" s="42"/>
      <c r="V35" s="42"/>
      <c r="W35" s="215">
        <f>ROUND(BD87+SUM(CH91:CH95),2)</f>
        <v>0</v>
      </c>
      <c r="X35" s="214"/>
      <c r="Y35" s="214"/>
      <c r="Z35" s="214"/>
      <c r="AA35" s="214"/>
      <c r="AB35" s="214"/>
      <c r="AC35" s="214"/>
      <c r="AD35" s="214"/>
      <c r="AE35" s="214"/>
      <c r="AF35" s="42"/>
      <c r="AG35" s="42"/>
      <c r="AH35" s="42"/>
      <c r="AI35" s="42"/>
      <c r="AJ35" s="42"/>
      <c r="AK35" s="215">
        <v>0</v>
      </c>
      <c r="AL35" s="214"/>
      <c r="AM35" s="214"/>
      <c r="AN35" s="214"/>
      <c r="AO35" s="214"/>
      <c r="AP35" s="42"/>
      <c r="AQ35" s="46"/>
    </row>
    <row r="36" spans="2:57" s="1" customFormat="1" ht="6.95" customHeight="1"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8"/>
    </row>
    <row r="37" spans="2:57" s="1" customFormat="1" ht="25.9" customHeight="1">
      <c r="B37" s="36"/>
      <c r="C37" s="47"/>
      <c r="D37" s="48" t="s">
        <v>48</v>
      </c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50" t="s">
        <v>49</v>
      </c>
      <c r="U37" s="49"/>
      <c r="V37" s="49"/>
      <c r="W37" s="49"/>
      <c r="X37" s="244" t="s">
        <v>50</v>
      </c>
      <c r="Y37" s="217"/>
      <c r="Z37" s="217"/>
      <c r="AA37" s="217"/>
      <c r="AB37" s="217"/>
      <c r="AC37" s="49"/>
      <c r="AD37" s="49"/>
      <c r="AE37" s="49"/>
      <c r="AF37" s="49"/>
      <c r="AG37" s="49"/>
      <c r="AH37" s="49"/>
      <c r="AI37" s="49"/>
      <c r="AJ37" s="49"/>
      <c r="AK37" s="216">
        <f>SUM(AK29:AK35)</f>
        <v>0</v>
      </c>
      <c r="AL37" s="217"/>
      <c r="AM37" s="217"/>
      <c r="AN37" s="217"/>
      <c r="AO37" s="218"/>
      <c r="AP37" s="47"/>
      <c r="AQ37" s="38"/>
    </row>
    <row r="38" spans="2:57" s="1" customFormat="1" ht="14.45" customHeight="1">
      <c r="B38" s="36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8"/>
    </row>
    <row r="39" spans="2:57">
      <c r="B39" s="24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5"/>
    </row>
    <row r="40" spans="2:57">
      <c r="B40" s="24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5"/>
    </row>
    <row r="41" spans="2:57">
      <c r="B41" s="24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5"/>
    </row>
    <row r="42" spans="2:57">
      <c r="B42" s="24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5"/>
    </row>
    <row r="43" spans="2:57">
      <c r="B43" s="24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5"/>
    </row>
    <row r="44" spans="2:57">
      <c r="B44" s="24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5"/>
    </row>
    <row r="45" spans="2:57">
      <c r="B45" s="24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5"/>
    </row>
    <row r="46" spans="2:57">
      <c r="B46" s="24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5"/>
    </row>
    <row r="47" spans="2:57">
      <c r="B47" s="24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5"/>
    </row>
    <row r="48" spans="2:57">
      <c r="B48" s="24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5"/>
    </row>
    <row r="49" spans="2:43" s="1" customFormat="1" ht="15">
      <c r="B49" s="36"/>
      <c r="C49" s="37"/>
      <c r="D49" s="51" t="s">
        <v>51</v>
      </c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3"/>
      <c r="AA49" s="37"/>
      <c r="AB49" s="37"/>
      <c r="AC49" s="51" t="s">
        <v>52</v>
      </c>
      <c r="AD49" s="52"/>
      <c r="AE49" s="52"/>
      <c r="AF49" s="52"/>
      <c r="AG49" s="52"/>
      <c r="AH49" s="52"/>
      <c r="AI49" s="52"/>
      <c r="AJ49" s="52"/>
      <c r="AK49" s="52"/>
      <c r="AL49" s="52"/>
      <c r="AM49" s="52"/>
      <c r="AN49" s="52"/>
      <c r="AO49" s="53"/>
      <c r="AP49" s="37"/>
      <c r="AQ49" s="38"/>
    </row>
    <row r="50" spans="2:43">
      <c r="B50" s="24"/>
      <c r="C50" s="28"/>
      <c r="D50" s="54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55"/>
      <c r="AA50" s="28"/>
      <c r="AB50" s="28"/>
      <c r="AC50" s="54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55"/>
      <c r="AP50" s="28"/>
      <c r="AQ50" s="25"/>
    </row>
    <row r="51" spans="2:43">
      <c r="B51" s="24"/>
      <c r="C51" s="28"/>
      <c r="D51" s="54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55"/>
      <c r="AA51" s="28"/>
      <c r="AB51" s="28"/>
      <c r="AC51" s="54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55"/>
      <c r="AP51" s="28"/>
      <c r="AQ51" s="25"/>
    </row>
    <row r="52" spans="2:43">
      <c r="B52" s="24"/>
      <c r="C52" s="28"/>
      <c r="D52" s="54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55"/>
      <c r="AA52" s="28"/>
      <c r="AB52" s="28"/>
      <c r="AC52" s="54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55"/>
      <c r="AP52" s="28"/>
      <c r="AQ52" s="25"/>
    </row>
    <row r="53" spans="2:43">
      <c r="B53" s="24"/>
      <c r="C53" s="28"/>
      <c r="D53" s="54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55"/>
      <c r="AA53" s="28"/>
      <c r="AB53" s="28"/>
      <c r="AC53" s="54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55"/>
      <c r="AP53" s="28"/>
      <c r="AQ53" s="25"/>
    </row>
    <row r="54" spans="2:43">
      <c r="B54" s="24"/>
      <c r="C54" s="28"/>
      <c r="D54" s="54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55"/>
      <c r="AA54" s="28"/>
      <c r="AB54" s="28"/>
      <c r="AC54" s="54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55"/>
      <c r="AP54" s="28"/>
      <c r="AQ54" s="25"/>
    </row>
    <row r="55" spans="2:43">
      <c r="B55" s="24"/>
      <c r="C55" s="28"/>
      <c r="D55" s="54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55"/>
      <c r="AA55" s="28"/>
      <c r="AB55" s="28"/>
      <c r="AC55" s="54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55"/>
      <c r="AP55" s="28"/>
      <c r="AQ55" s="25"/>
    </row>
    <row r="56" spans="2:43">
      <c r="B56" s="24"/>
      <c r="C56" s="28"/>
      <c r="D56" s="54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55"/>
      <c r="AA56" s="28"/>
      <c r="AB56" s="28"/>
      <c r="AC56" s="54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55"/>
      <c r="AP56" s="28"/>
      <c r="AQ56" s="25"/>
    </row>
    <row r="57" spans="2:43">
      <c r="B57" s="24"/>
      <c r="C57" s="28"/>
      <c r="D57" s="54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55"/>
      <c r="AA57" s="28"/>
      <c r="AB57" s="28"/>
      <c r="AC57" s="54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55"/>
      <c r="AP57" s="28"/>
      <c r="AQ57" s="25"/>
    </row>
    <row r="58" spans="2:43" s="1" customFormat="1" ht="15">
      <c r="B58" s="36"/>
      <c r="C58" s="37"/>
      <c r="D58" s="56" t="s">
        <v>53</v>
      </c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8" t="s">
        <v>54</v>
      </c>
      <c r="S58" s="57"/>
      <c r="T58" s="57"/>
      <c r="U58" s="57"/>
      <c r="V58" s="57"/>
      <c r="W58" s="57"/>
      <c r="X58" s="57"/>
      <c r="Y58" s="57"/>
      <c r="Z58" s="59"/>
      <c r="AA58" s="37"/>
      <c r="AB58" s="37"/>
      <c r="AC58" s="56" t="s">
        <v>53</v>
      </c>
      <c r="AD58" s="57"/>
      <c r="AE58" s="57"/>
      <c r="AF58" s="57"/>
      <c r="AG58" s="57"/>
      <c r="AH58" s="57"/>
      <c r="AI58" s="57"/>
      <c r="AJ58" s="57"/>
      <c r="AK58" s="57"/>
      <c r="AL58" s="57"/>
      <c r="AM58" s="58" t="s">
        <v>54</v>
      </c>
      <c r="AN58" s="57"/>
      <c r="AO58" s="59"/>
      <c r="AP58" s="37"/>
      <c r="AQ58" s="38"/>
    </row>
    <row r="59" spans="2:43">
      <c r="B59" s="24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5"/>
    </row>
    <row r="60" spans="2:43" s="1" customFormat="1" ht="15">
      <c r="B60" s="36"/>
      <c r="C60" s="37"/>
      <c r="D60" s="51" t="s">
        <v>55</v>
      </c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3"/>
      <c r="AA60" s="37"/>
      <c r="AB60" s="37"/>
      <c r="AC60" s="51" t="s">
        <v>56</v>
      </c>
      <c r="AD60" s="52"/>
      <c r="AE60" s="52"/>
      <c r="AF60" s="52"/>
      <c r="AG60" s="52"/>
      <c r="AH60" s="52"/>
      <c r="AI60" s="52"/>
      <c r="AJ60" s="52"/>
      <c r="AK60" s="52"/>
      <c r="AL60" s="52"/>
      <c r="AM60" s="52"/>
      <c r="AN60" s="52"/>
      <c r="AO60" s="53"/>
      <c r="AP60" s="37"/>
      <c r="AQ60" s="38"/>
    </row>
    <row r="61" spans="2:43">
      <c r="B61" s="24"/>
      <c r="C61" s="28"/>
      <c r="D61" s="54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55"/>
      <c r="AA61" s="28"/>
      <c r="AB61" s="28"/>
      <c r="AC61" s="54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55"/>
      <c r="AP61" s="28"/>
      <c r="AQ61" s="25"/>
    </row>
    <row r="62" spans="2:43">
      <c r="B62" s="24"/>
      <c r="C62" s="28"/>
      <c r="D62" s="54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55"/>
      <c r="AA62" s="28"/>
      <c r="AB62" s="28"/>
      <c r="AC62" s="54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55"/>
      <c r="AP62" s="28"/>
      <c r="AQ62" s="25"/>
    </row>
    <row r="63" spans="2:43">
      <c r="B63" s="24"/>
      <c r="C63" s="28"/>
      <c r="D63" s="54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55"/>
      <c r="AA63" s="28"/>
      <c r="AB63" s="28"/>
      <c r="AC63" s="54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55"/>
      <c r="AP63" s="28"/>
      <c r="AQ63" s="25"/>
    </row>
    <row r="64" spans="2:43">
      <c r="B64" s="24"/>
      <c r="C64" s="28"/>
      <c r="D64" s="54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55"/>
      <c r="AA64" s="28"/>
      <c r="AB64" s="28"/>
      <c r="AC64" s="54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55"/>
      <c r="AP64" s="28"/>
      <c r="AQ64" s="25"/>
    </row>
    <row r="65" spans="2:43">
      <c r="B65" s="24"/>
      <c r="C65" s="28"/>
      <c r="D65" s="54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55"/>
      <c r="AA65" s="28"/>
      <c r="AB65" s="28"/>
      <c r="AC65" s="54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55"/>
      <c r="AP65" s="28"/>
      <c r="AQ65" s="25"/>
    </row>
    <row r="66" spans="2:43">
      <c r="B66" s="24"/>
      <c r="C66" s="28"/>
      <c r="D66" s="54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55"/>
      <c r="AA66" s="28"/>
      <c r="AB66" s="28"/>
      <c r="AC66" s="54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55"/>
      <c r="AP66" s="28"/>
      <c r="AQ66" s="25"/>
    </row>
    <row r="67" spans="2:43">
      <c r="B67" s="24"/>
      <c r="C67" s="28"/>
      <c r="D67" s="54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55"/>
      <c r="AA67" s="28"/>
      <c r="AB67" s="28"/>
      <c r="AC67" s="54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55"/>
      <c r="AP67" s="28"/>
      <c r="AQ67" s="25"/>
    </row>
    <row r="68" spans="2:43">
      <c r="B68" s="24"/>
      <c r="C68" s="28"/>
      <c r="D68" s="54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55"/>
      <c r="AA68" s="28"/>
      <c r="AB68" s="28"/>
      <c r="AC68" s="54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55"/>
      <c r="AP68" s="28"/>
      <c r="AQ68" s="25"/>
    </row>
    <row r="69" spans="2:43" s="1" customFormat="1" ht="15">
      <c r="B69" s="36"/>
      <c r="C69" s="37"/>
      <c r="D69" s="56" t="s">
        <v>53</v>
      </c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8" t="s">
        <v>54</v>
      </c>
      <c r="S69" s="57"/>
      <c r="T69" s="57"/>
      <c r="U69" s="57"/>
      <c r="V69" s="57"/>
      <c r="W69" s="57"/>
      <c r="X69" s="57"/>
      <c r="Y69" s="57"/>
      <c r="Z69" s="59"/>
      <c r="AA69" s="37"/>
      <c r="AB69" s="37"/>
      <c r="AC69" s="56" t="s">
        <v>53</v>
      </c>
      <c r="AD69" s="57"/>
      <c r="AE69" s="57"/>
      <c r="AF69" s="57"/>
      <c r="AG69" s="57"/>
      <c r="AH69" s="57"/>
      <c r="AI69" s="57"/>
      <c r="AJ69" s="57"/>
      <c r="AK69" s="57"/>
      <c r="AL69" s="57"/>
      <c r="AM69" s="58" t="s">
        <v>54</v>
      </c>
      <c r="AN69" s="57"/>
      <c r="AO69" s="59"/>
      <c r="AP69" s="37"/>
      <c r="AQ69" s="38"/>
    </row>
    <row r="70" spans="2:43" s="1" customFormat="1" ht="6.95" customHeight="1">
      <c r="B70" s="36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8"/>
    </row>
    <row r="71" spans="2:43" s="1" customFormat="1" ht="6.95" customHeight="1"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  <c r="AD71" s="61"/>
      <c r="AE71" s="61"/>
      <c r="AF71" s="61"/>
      <c r="AG71" s="61"/>
      <c r="AH71" s="61"/>
      <c r="AI71" s="61"/>
      <c r="AJ71" s="61"/>
      <c r="AK71" s="61"/>
      <c r="AL71" s="61"/>
      <c r="AM71" s="61"/>
      <c r="AN71" s="61"/>
      <c r="AO71" s="61"/>
      <c r="AP71" s="61"/>
      <c r="AQ71" s="62"/>
    </row>
    <row r="75" spans="2:43" s="1" customFormat="1" ht="6.95" customHeight="1"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64"/>
      <c r="AG75" s="64"/>
      <c r="AH75" s="64"/>
      <c r="AI75" s="64"/>
      <c r="AJ75" s="64"/>
      <c r="AK75" s="64"/>
      <c r="AL75" s="64"/>
      <c r="AM75" s="64"/>
      <c r="AN75" s="64"/>
      <c r="AO75" s="64"/>
      <c r="AP75" s="64"/>
      <c r="AQ75" s="65"/>
    </row>
    <row r="76" spans="2:43" s="1" customFormat="1" ht="36.950000000000003" customHeight="1">
      <c r="B76" s="36"/>
      <c r="C76" s="200" t="s">
        <v>57</v>
      </c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38"/>
    </row>
    <row r="77" spans="2:43" s="3" customFormat="1" ht="14.45" customHeight="1">
      <c r="B77" s="66"/>
      <c r="C77" s="32" t="s">
        <v>15</v>
      </c>
      <c r="D77" s="67"/>
      <c r="E77" s="67"/>
      <c r="F77" s="67"/>
      <c r="G77" s="67"/>
      <c r="H77" s="67"/>
      <c r="I77" s="67"/>
      <c r="J77" s="67"/>
      <c r="K77" s="67"/>
      <c r="L77" s="67" t="str">
        <f>K5</f>
        <v>2017017</v>
      </c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8"/>
    </row>
    <row r="78" spans="2:43" s="4" customFormat="1" ht="36.950000000000003" customHeight="1">
      <c r="B78" s="69"/>
      <c r="C78" s="70" t="s">
        <v>18</v>
      </c>
      <c r="D78" s="71"/>
      <c r="E78" s="71"/>
      <c r="F78" s="71"/>
      <c r="G78" s="71"/>
      <c r="H78" s="71"/>
      <c r="I78" s="71"/>
      <c r="J78" s="71"/>
      <c r="K78" s="71"/>
      <c r="L78" s="235" t="str">
        <f>K6</f>
        <v>Stavební úpravy budov E, I, D, K - SSHR - středisko Opavan</v>
      </c>
      <c r="M78" s="236"/>
      <c r="N78" s="236"/>
      <c r="O78" s="236"/>
      <c r="P78" s="236"/>
      <c r="Q78" s="236"/>
      <c r="R78" s="236"/>
      <c r="S78" s="236"/>
      <c r="T78" s="236"/>
      <c r="U78" s="236"/>
      <c r="V78" s="236"/>
      <c r="W78" s="236"/>
      <c r="X78" s="236"/>
      <c r="Y78" s="236"/>
      <c r="Z78" s="236"/>
      <c r="AA78" s="236"/>
      <c r="AB78" s="236"/>
      <c r="AC78" s="236"/>
      <c r="AD78" s="236"/>
      <c r="AE78" s="236"/>
      <c r="AF78" s="236"/>
      <c r="AG78" s="236"/>
      <c r="AH78" s="236"/>
      <c r="AI78" s="236"/>
      <c r="AJ78" s="236"/>
      <c r="AK78" s="236"/>
      <c r="AL78" s="236"/>
      <c r="AM78" s="236"/>
      <c r="AN78" s="236"/>
      <c r="AO78" s="236"/>
      <c r="AP78" s="71"/>
      <c r="AQ78" s="72"/>
    </row>
    <row r="79" spans="2:43" s="1" customFormat="1" ht="6.95" customHeight="1">
      <c r="B79" s="36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8"/>
    </row>
    <row r="80" spans="2:43" s="1" customFormat="1" ht="15">
      <c r="B80" s="36"/>
      <c r="C80" s="32" t="s">
        <v>23</v>
      </c>
      <c r="D80" s="37"/>
      <c r="E80" s="37"/>
      <c r="F80" s="37"/>
      <c r="G80" s="37"/>
      <c r="H80" s="37"/>
      <c r="I80" s="37"/>
      <c r="J80" s="37"/>
      <c r="K80" s="37"/>
      <c r="L80" s="73" t="str">
        <f>IF(K8="","",K8)</f>
        <v>Uherské Hradiště, k.ú. Sady, parc.č. 322</v>
      </c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2" t="s">
        <v>25</v>
      </c>
      <c r="AJ80" s="37"/>
      <c r="AK80" s="37"/>
      <c r="AL80" s="37"/>
      <c r="AM80" s="74">
        <f>IF(AN8= "","",AN8)</f>
        <v>42964</v>
      </c>
      <c r="AN80" s="37"/>
      <c r="AO80" s="37"/>
      <c r="AP80" s="37"/>
      <c r="AQ80" s="38"/>
    </row>
    <row r="81" spans="1:89" s="1" customFormat="1" ht="6.95" customHeight="1"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8"/>
    </row>
    <row r="82" spans="1:89" s="1" customFormat="1" ht="15">
      <c r="B82" s="36"/>
      <c r="C82" s="32" t="s">
        <v>26</v>
      </c>
      <c r="D82" s="37"/>
      <c r="E82" s="37"/>
      <c r="F82" s="37"/>
      <c r="G82" s="37"/>
      <c r="H82" s="37"/>
      <c r="I82" s="37"/>
      <c r="J82" s="37"/>
      <c r="K82" s="37"/>
      <c r="L82" s="67" t="str">
        <f>IF(E11= "","",E11)</f>
        <v>ČR - SSHR, Šeříkova 1/616, 150 85 Praha 5</v>
      </c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2" t="s">
        <v>32</v>
      </c>
      <c r="AJ82" s="37"/>
      <c r="AK82" s="37"/>
      <c r="AL82" s="37"/>
      <c r="AM82" s="237" t="str">
        <f>IF(E17="","",E17)</f>
        <v>Ing. Martin Heider</v>
      </c>
      <c r="AN82" s="237"/>
      <c r="AO82" s="237"/>
      <c r="AP82" s="237"/>
      <c r="AQ82" s="38"/>
      <c r="AS82" s="238" t="s">
        <v>58</v>
      </c>
      <c r="AT82" s="239"/>
      <c r="AU82" s="75"/>
      <c r="AV82" s="75"/>
      <c r="AW82" s="75"/>
      <c r="AX82" s="75"/>
      <c r="AY82" s="75"/>
      <c r="AZ82" s="75"/>
      <c r="BA82" s="75"/>
      <c r="BB82" s="75"/>
      <c r="BC82" s="75"/>
      <c r="BD82" s="76"/>
    </row>
    <row r="83" spans="1:89" s="1" customFormat="1" ht="15">
      <c r="B83" s="36"/>
      <c r="C83" s="32" t="s">
        <v>30</v>
      </c>
      <c r="D83" s="37"/>
      <c r="E83" s="37"/>
      <c r="F83" s="37"/>
      <c r="G83" s="37"/>
      <c r="H83" s="37"/>
      <c r="I83" s="37"/>
      <c r="J83" s="37"/>
      <c r="K83" s="37"/>
      <c r="L83" s="67" t="str">
        <f>IF(E14= "Vyplň údaj","",E14)</f>
        <v/>
      </c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2" t="s">
        <v>35</v>
      </c>
      <c r="AJ83" s="37"/>
      <c r="AK83" s="37"/>
      <c r="AL83" s="37"/>
      <c r="AM83" s="237" t="str">
        <f>IF(E20="","",E20)</f>
        <v xml:space="preserve"> </v>
      </c>
      <c r="AN83" s="237"/>
      <c r="AO83" s="237"/>
      <c r="AP83" s="237"/>
      <c r="AQ83" s="38"/>
      <c r="AS83" s="240"/>
      <c r="AT83" s="241"/>
      <c r="AU83" s="77"/>
      <c r="AV83" s="77"/>
      <c r="AW83" s="77"/>
      <c r="AX83" s="77"/>
      <c r="AY83" s="77"/>
      <c r="AZ83" s="77"/>
      <c r="BA83" s="77"/>
      <c r="BB83" s="77"/>
      <c r="BC83" s="77"/>
      <c r="BD83" s="78"/>
    </row>
    <row r="84" spans="1:89" s="1" customFormat="1" ht="10.9" customHeight="1">
      <c r="B84" s="36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8"/>
      <c r="AS84" s="242"/>
      <c r="AT84" s="243"/>
      <c r="AU84" s="37"/>
      <c r="AV84" s="37"/>
      <c r="AW84" s="37"/>
      <c r="AX84" s="37"/>
      <c r="AY84" s="37"/>
      <c r="AZ84" s="37"/>
      <c r="BA84" s="37"/>
      <c r="BB84" s="37"/>
      <c r="BC84" s="37"/>
      <c r="BD84" s="79"/>
    </row>
    <row r="85" spans="1:89" s="1" customFormat="1" ht="29.25" customHeight="1">
      <c r="B85" s="36"/>
      <c r="C85" s="223" t="s">
        <v>59</v>
      </c>
      <c r="D85" s="224"/>
      <c r="E85" s="224"/>
      <c r="F85" s="224"/>
      <c r="G85" s="224"/>
      <c r="H85" s="80"/>
      <c r="I85" s="225" t="s">
        <v>60</v>
      </c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5" t="s">
        <v>61</v>
      </c>
      <c r="AH85" s="224"/>
      <c r="AI85" s="224"/>
      <c r="AJ85" s="224"/>
      <c r="AK85" s="224"/>
      <c r="AL85" s="224"/>
      <c r="AM85" s="224"/>
      <c r="AN85" s="225" t="s">
        <v>62</v>
      </c>
      <c r="AO85" s="224"/>
      <c r="AP85" s="226"/>
      <c r="AQ85" s="38"/>
      <c r="AS85" s="81" t="s">
        <v>63</v>
      </c>
      <c r="AT85" s="82" t="s">
        <v>64</v>
      </c>
      <c r="AU85" s="82" t="s">
        <v>65</v>
      </c>
      <c r="AV85" s="82" t="s">
        <v>66</v>
      </c>
      <c r="AW85" s="82" t="s">
        <v>67</v>
      </c>
      <c r="AX85" s="82" t="s">
        <v>68</v>
      </c>
      <c r="AY85" s="82" t="s">
        <v>69</v>
      </c>
      <c r="AZ85" s="82" t="s">
        <v>70</v>
      </c>
      <c r="BA85" s="82" t="s">
        <v>71</v>
      </c>
      <c r="BB85" s="82" t="s">
        <v>72</v>
      </c>
      <c r="BC85" s="82" t="s">
        <v>73</v>
      </c>
      <c r="BD85" s="83" t="s">
        <v>74</v>
      </c>
    </row>
    <row r="86" spans="1:89" s="1" customFormat="1" ht="10.9" customHeight="1"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8"/>
      <c r="AS86" s="84"/>
      <c r="AT86" s="52"/>
      <c r="AU86" s="52"/>
      <c r="AV86" s="52"/>
      <c r="AW86" s="52"/>
      <c r="AX86" s="52"/>
      <c r="AY86" s="52"/>
      <c r="AZ86" s="52"/>
      <c r="BA86" s="52"/>
      <c r="BB86" s="52"/>
      <c r="BC86" s="52"/>
      <c r="BD86" s="53"/>
    </row>
    <row r="87" spans="1:89" s="4" customFormat="1" ht="32.450000000000003" customHeight="1">
      <c r="B87" s="69"/>
      <c r="C87" s="85" t="s">
        <v>75</v>
      </c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  <c r="Q87" s="86"/>
      <c r="R87" s="86"/>
      <c r="S87" s="86"/>
      <c r="T87" s="86"/>
      <c r="U87" s="86"/>
      <c r="V87" s="86"/>
      <c r="W87" s="86"/>
      <c r="X87" s="86"/>
      <c r="Y87" s="86"/>
      <c r="Z87" s="86"/>
      <c r="AA87" s="86"/>
      <c r="AB87" s="86"/>
      <c r="AC87" s="86"/>
      <c r="AD87" s="86"/>
      <c r="AE87" s="86"/>
      <c r="AF87" s="86"/>
      <c r="AG87" s="230">
        <f>ROUND(AG88,2)</f>
        <v>0</v>
      </c>
      <c r="AH87" s="230"/>
      <c r="AI87" s="230"/>
      <c r="AJ87" s="230"/>
      <c r="AK87" s="230"/>
      <c r="AL87" s="230"/>
      <c r="AM87" s="230"/>
      <c r="AN87" s="231">
        <f>SUM(AG87,AT87)</f>
        <v>0</v>
      </c>
      <c r="AO87" s="231"/>
      <c r="AP87" s="231"/>
      <c r="AQ87" s="72"/>
      <c r="AS87" s="87">
        <f>ROUND(AS88,2)</f>
        <v>0</v>
      </c>
      <c r="AT87" s="88">
        <f>ROUND(SUM(AV87:AW87),2)</f>
        <v>0</v>
      </c>
      <c r="AU87" s="89">
        <f>ROUND(AU88,5)</f>
        <v>0</v>
      </c>
      <c r="AV87" s="88">
        <f>ROUND(AZ87*L31,2)</f>
        <v>0</v>
      </c>
      <c r="AW87" s="88">
        <f>ROUND(BA87*L32,2)</f>
        <v>0</v>
      </c>
      <c r="AX87" s="88">
        <f>ROUND(BB87*L31,2)</f>
        <v>0</v>
      </c>
      <c r="AY87" s="88">
        <f>ROUND(BC87*L32,2)</f>
        <v>0</v>
      </c>
      <c r="AZ87" s="88">
        <f>ROUND(AZ88,2)</f>
        <v>0</v>
      </c>
      <c r="BA87" s="88">
        <f>ROUND(BA88,2)</f>
        <v>0</v>
      </c>
      <c r="BB87" s="88">
        <f>ROUND(BB88,2)</f>
        <v>0</v>
      </c>
      <c r="BC87" s="88">
        <f>ROUND(BC88,2)</f>
        <v>0</v>
      </c>
      <c r="BD87" s="90">
        <f>ROUND(BD88,2)</f>
        <v>0</v>
      </c>
      <c r="BS87" s="91" t="s">
        <v>76</v>
      </c>
      <c r="BT87" s="91" t="s">
        <v>77</v>
      </c>
      <c r="BU87" s="92" t="s">
        <v>78</v>
      </c>
      <c r="BV87" s="91" t="s">
        <v>79</v>
      </c>
      <c r="BW87" s="91" t="s">
        <v>80</v>
      </c>
      <c r="BX87" s="91" t="s">
        <v>81</v>
      </c>
    </row>
    <row r="88" spans="1:89" s="5" customFormat="1" ht="37.5" customHeight="1">
      <c r="A88" s="93" t="s">
        <v>82</v>
      </c>
      <c r="B88" s="94"/>
      <c r="C88" s="95"/>
      <c r="D88" s="229" t="s">
        <v>83</v>
      </c>
      <c r="E88" s="229"/>
      <c r="F88" s="229"/>
      <c r="G88" s="229"/>
      <c r="H88" s="229"/>
      <c r="I88" s="96"/>
      <c r="J88" s="229" t="s">
        <v>84</v>
      </c>
      <c r="K88" s="229"/>
      <c r="L88" s="229"/>
      <c r="M88" s="229"/>
      <c r="N88" s="229"/>
      <c r="O88" s="229"/>
      <c r="P88" s="229"/>
      <c r="Q88" s="229"/>
      <c r="R88" s="229"/>
      <c r="S88" s="229"/>
      <c r="T88" s="229"/>
      <c r="U88" s="229"/>
      <c r="V88" s="229"/>
      <c r="W88" s="229"/>
      <c r="X88" s="229"/>
      <c r="Y88" s="229"/>
      <c r="Z88" s="229"/>
      <c r="AA88" s="229"/>
      <c r="AB88" s="229"/>
      <c r="AC88" s="229"/>
      <c r="AD88" s="229"/>
      <c r="AE88" s="229"/>
      <c r="AF88" s="229"/>
      <c r="AG88" s="227">
        <f>'02.1 - Budova D - podlaho...'!M30</f>
        <v>0</v>
      </c>
      <c r="AH88" s="228"/>
      <c r="AI88" s="228"/>
      <c r="AJ88" s="228"/>
      <c r="AK88" s="228"/>
      <c r="AL88" s="228"/>
      <c r="AM88" s="228"/>
      <c r="AN88" s="227">
        <f>SUM(AG88,AT88)</f>
        <v>0</v>
      </c>
      <c r="AO88" s="228"/>
      <c r="AP88" s="228"/>
      <c r="AQ88" s="97"/>
      <c r="AS88" s="98">
        <f>'02.1 - Budova D - podlaho...'!M28</f>
        <v>0</v>
      </c>
      <c r="AT88" s="99">
        <f>ROUND(SUM(AV88:AW88),2)</f>
        <v>0</v>
      </c>
      <c r="AU88" s="100">
        <f>'02.1 - Budova D - podlaho...'!W124</f>
        <v>0</v>
      </c>
      <c r="AV88" s="99">
        <f>'02.1 - Budova D - podlaho...'!M32</f>
        <v>0</v>
      </c>
      <c r="AW88" s="99">
        <f>'02.1 - Budova D - podlaho...'!M33</f>
        <v>0</v>
      </c>
      <c r="AX88" s="99">
        <f>'02.1 - Budova D - podlaho...'!M34</f>
        <v>0</v>
      </c>
      <c r="AY88" s="99">
        <f>'02.1 - Budova D - podlaho...'!M35</f>
        <v>0</v>
      </c>
      <c r="AZ88" s="99">
        <f>'02.1 - Budova D - podlaho...'!H32</f>
        <v>0</v>
      </c>
      <c r="BA88" s="99">
        <f>'02.1 - Budova D - podlaho...'!H33</f>
        <v>0</v>
      </c>
      <c r="BB88" s="99">
        <f>'02.1 - Budova D - podlaho...'!H34</f>
        <v>0</v>
      </c>
      <c r="BC88" s="99">
        <f>'02.1 - Budova D - podlaho...'!H35</f>
        <v>0</v>
      </c>
      <c r="BD88" s="101">
        <f>'02.1 - Budova D - podlaho...'!H36</f>
        <v>0</v>
      </c>
      <c r="BT88" s="102" t="s">
        <v>85</v>
      </c>
      <c r="BV88" s="102" t="s">
        <v>79</v>
      </c>
      <c r="BW88" s="102" t="s">
        <v>86</v>
      </c>
      <c r="BX88" s="102" t="s">
        <v>80</v>
      </c>
    </row>
    <row r="89" spans="1:89">
      <c r="B89" s="24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5"/>
    </row>
    <row r="90" spans="1:89" s="1" customFormat="1" ht="30" customHeight="1">
      <c r="B90" s="36"/>
      <c r="C90" s="85" t="s">
        <v>87</v>
      </c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231">
        <f>ROUND(SUM(AG91:AG94),2)</f>
        <v>0</v>
      </c>
      <c r="AH90" s="231"/>
      <c r="AI90" s="231"/>
      <c r="AJ90" s="231"/>
      <c r="AK90" s="231"/>
      <c r="AL90" s="231"/>
      <c r="AM90" s="231"/>
      <c r="AN90" s="231">
        <f>ROUND(SUM(AN91:AN94),2)</f>
        <v>0</v>
      </c>
      <c r="AO90" s="231"/>
      <c r="AP90" s="231"/>
      <c r="AQ90" s="38"/>
      <c r="AS90" s="81" t="s">
        <v>88</v>
      </c>
      <c r="AT90" s="82" t="s">
        <v>89</v>
      </c>
      <c r="AU90" s="82" t="s">
        <v>41</v>
      </c>
      <c r="AV90" s="83" t="s">
        <v>64</v>
      </c>
    </row>
    <row r="91" spans="1:89" s="1" customFormat="1" ht="19.899999999999999" customHeight="1">
      <c r="B91" s="36"/>
      <c r="C91" s="37"/>
      <c r="D91" s="103" t="s">
        <v>90</v>
      </c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221">
        <f>ROUND(AG87*AS91,2)</f>
        <v>0</v>
      </c>
      <c r="AH91" s="222"/>
      <c r="AI91" s="222"/>
      <c r="AJ91" s="222"/>
      <c r="AK91" s="222"/>
      <c r="AL91" s="222"/>
      <c r="AM91" s="222"/>
      <c r="AN91" s="222">
        <f>ROUND(AG91+AV91,2)</f>
        <v>0</v>
      </c>
      <c r="AO91" s="222"/>
      <c r="AP91" s="222"/>
      <c r="AQ91" s="38"/>
      <c r="AS91" s="104">
        <v>0</v>
      </c>
      <c r="AT91" s="105" t="s">
        <v>91</v>
      </c>
      <c r="AU91" s="105" t="s">
        <v>42</v>
      </c>
      <c r="AV91" s="106">
        <f>ROUND(IF(AU91="základní",AG91*L31,IF(AU91="snížená",AG91*L32,0)),2)</f>
        <v>0</v>
      </c>
      <c r="BV91" s="20" t="s">
        <v>92</v>
      </c>
      <c r="BY91" s="107">
        <f>IF(AU91="základní",AV91,0)</f>
        <v>0</v>
      </c>
      <c r="BZ91" s="107">
        <f>IF(AU91="snížená",AV91,0)</f>
        <v>0</v>
      </c>
      <c r="CA91" s="107">
        <v>0</v>
      </c>
      <c r="CB91" s="107">
        <v>0</v>
      </c>
      <c r="CC91" s="107">
        <v>0</v>
      </c>
      <c r="CD91" s="107">
        <f>IF(AU91="základní",AG91,0)</f>
        <v>0</v>
      </c>
      <c r="CE91" s="107">
        <f>IF(AU91="snížená",AG91,0)</f>
        <v>0</v>
      </c>
      <c r="CF91" s="107">
        <f>IF(AU91="zákl. přenesená",AG91,0)</f>
        <v>0</v>
      </c>
      <c r="CG91" s="107">
        <f>IF(AU91="sníž. přenesená",AG91,0)</f>
        <v>0</v>
      </c>
      <c r="CH91" s="107">
        <f>IF(AU91="nulová",AG91,0)</f>
        <v>0</v>
      </c>
      <c r="CI91" s="20">
        <f>IF(AU91="základní",1,IF(AU91="snížená",2,IF(AU91="zákl. přenesená",4,IF(AU91="sníž. přenesená",5,3))))</f>
        <v>1</v>
      </c>
      <c r="CJ91" s="20">
        <f>IF(AT91="stavební čast",1,IF(8891="investiční čast",2,3))</f>
        <v>1</v>
      </c>
      <c r="CK91" s="20" t="str">
        <f>IF(D91="Vyplň vlastní","","x")</f>
        <v>x</v>
      </c>
    </row>
    <row r="92" spans="1:89" s="1" customFormat="1" ht="19.899999999999999" customHeight="1">
      <c r="B92" s="36"/>
      <c r="C92" s="37"/>
      <c r="D92" s="219" t="s">
        <v>93</v>
      </c>
      <c r="E92" s="220"/>
      <c r="F92" s="220"/>
      <c r="G92" s="220"/>
      <c r="H92" s="220"/>
      <c r="I92" s="220"/>
      <c r="J92" s="220"/>
      <c r="K92" s="220"/>
      <c r="L92" s="220"/>
      <c r="M92" s="220"/>
      <c r="N92" s="220"/>
      <c r="O92" s="220"/>
      <c r="P92" s="220"/>
      <c r="Q92" s="220"/>
      <c r="R92" s="220"/>
      <c r="S92" s="220"/>
      <c r="T92" s="220"/>
      <c r="U92" s="220"/>
      <c r="V92" s="220"/>
      <c r="W92" s="220"/>
      <c r="X92" s="220"/>
      <c r="Y92" s="220"/>
      <c r="Z92" s="220"/>
      <c r="AA92" s="220"/>
      <c r="AB92" s="220"/>
      <c r="AC92" s="37"/>
      <c r="AD92" s="37"/>
      <c r="AE92" s="37"/>
      <c r="AF92" s="37"/>
      <c r="AG92" s="221">
        <f>AG87*AS92</f>
        <v>0</v>
      </c>
      <c r="AH92" s="222"/>
      <c r="AI92" s="222"/>
      <c r="AJ92" s="222"/>
      <c r="AK92" s="222"/>
      <c r="AL92" s="222"/>
      <c r="AM92" s="222"/>
      <c r="AN92" s="222">
        <f>AG92+AV92</f>
        <v>0</v>
      </c>
      <c r="AO92" s="222"/>
      <c r="AP92" s="222"/>
      <c r="AQ92" s="38"/>
      <c r="AS92" s="108">
        <v>0</v>
      </c>
      <c r="AT92" s="109" t="s">
        <v>91</v>
      </c>
      <c r="AU92" s="109" t="s">
        <v>42</v>
      </c>
      <c r="AV92" s="110">
        <f>ROUND(IF(AU92="nulová",0,IF(OR(AU92="základní",AU92="zákl. přenesená"),AG92*L31,AG92*L32)),2)</f>
        <v>0</v>
      </c>
      <c r="BV92" s="20" t="s">
        <v>94</v>
      </c>
      <c r="BY92" s="107">
        <f>IF(AU92="základní",AV92,0)</f>
        <v>0</v>
      </c>
      <c r="BZ92" s="107">
        <f>IF(AU92="snížená",AV92,0)</f>
        <v>0</v>
      </c>
      <c r="CA92" s="107">
        <f>IF(AU92="zákl. přenesená",AV92,0)</f>
        <v>0</v>
      </c>
      <c r="CB92" s="107">
        <f>IF(AU92="sníž. přenesená",AV92,0)</f>
        <v>0</v>
      </c>
      <c r="CC92" s="107">
        <f>IF(AU92="nulová",AV92,0)</f>
        <v>0</v>
      </c>
      <c r="CD92" s="107">
        <f>IF(AU92="základní",AG92,0)</f>
        <v>0</v>
      </c>
      <c r="CE92" s="107">
        <f>IF(AU92="snížená",AG92,0)</f>
        <v>0</v>
      </c>
      <c r="CF92" s="107">
        <f>IF(AU92="zákl. přenesená",AG92,0)</f>
        <v>0</v>
      </c>
      <c r="CG92" s="107">
        <f>IF(AU92="sníž. přenesená",AG92,0)</f>
        <v>0</v>
      </c>
      <c r="CH92" s="107">
        <f>IF(AU92="nulová",AG92,0)</f>
        <v>0</v>
      </c>
      <c r="CI92" s="20">
        <f>IF(AU92="základní",1,IF(AU92="snížená",2,IF(AU92="zákl. přenesená",4,IF(AU92="sníž. přenesená",5,3))))</f>
        <v>1</v>
      </c>
      <c r="CJ92" s="20">
        <f>IF(AT92="stavební čast",1,IF(8892="investiční čast",2,3))</f>
        <v>1</v>
      </c>
      <c r="CK92" s="20" t="str">
        <f>IF(D92="Vyplň vlastní","","x")</f>
        <v/>
      </c>
    </row>
    <row r="93" spans="1:89" s="1" customFormat="1" ht="19.899999999999999" customHeight="1">
      <c r="B93" s="36"/>
      <c r="C93" s="37"/>
      <c r="D93" s="219" t="s">
        <v>93</v>
      </c>
      <c r="E93" s="220"/>
      <c r="F93" s="220"/>
      <c r="G93" s="220"/>
      <c r="H93" s="220"/>
      <c r="I93" s="220"/>
      <c r="J93" s="220"/>
      <c r="K93" s="220"/>
      <c r="L93" s="220"/>
      <c r="M93" s="220"/>
      <c r="N93" s="220"/>
      <c r="O93" s="220"/>
      <c r="P93" s="220"/>
      <c r="Q93" s="220"/>
      <c r="R93" s="220"/>
      <c r="S93" s="220"/>
      <c r="T93" s="220"/>
      <c r="U93" s="220"/>
      <c r="V93" s="220"/>
      <c r="W93" s="220"/>
      <c r="X93" s="220"/>
      <c r="Y93" s="220"/>
      <c r="Z93" s="220"/>
      <c r="AA93" s="220"/>
      <c r="AB93" s="220"/>
      <c r="AC93" s="37"/>
      <c r="AD93" s="37"/>
      <c r="AE93" s="37"/>
      <c r="AF93" s="37"/>
      <c r="AG93" s="221">
        <f>AG87*AS93</f>
        <v>0</v>
      </c>
      <c r="AH93" s="222"/>
      <c r="AI93" s="222"/>
      <c r="AJ93" s="222"/>
      <c r="AK93" s="222"/>
      <c r="AL93" s="222"/>
      <c r="AM93" s="222"/>
      <c r="AN93" s="222">
        <f>AG93+AV93</f>
        <v>0</v>
      </c>
      <c r="AO93" s="222"/>
      <c r="AP93" s="222"/>
      <c r="AQ93" s="38"/>
      <c r="AS93" s="108">
        <v>0</v>
      </c>
      <c r="AT93" s="109" t="s">
        <v>91</v>
      </c>
      <c r="AU93" s="109" t="s">
        <v>42</v>
      </c>
      <c r="AV93" s="110">
        <f>ROUND(IF(AU93="nulová",0,IF(OR(AU93="základní",AU93="zákl. přenesená"),AG93*L31,AG93*L32)),2)</f>
        <v>0</v>
      </c>
      <c r="BV93" s="20" t="s">
        <v>94</v>
      </c>
      <c r="BY93" s="107">
        <f>IF(AU93="základní",AV93,0)</f>
        <v>0</v>
      </c>
      <c r="BZ93" s="107">
        <f>IF(AU93="snížená",AV93,0)</f>
        <v>0</v>
      </c>
      <c r="CA93" s="107">
        <f>IF(AU93="zákl. přenesená",AV93,0)</f>
        <v>0</v>
      </c>
      <c r="CB93" s="107">
        <f>IF(AU93="sníž. přenesená",AV93,0)</f>
        <v>0</v>
      </c>
      <c r="CC93" s="107">
        <f>IF(AU93="nulová",AV93,0)</f>
        <v>0</v>
      </c>
      <c r="CD93" s="107">
        <f>IF(AU93="základní",AG93,0)</f>
        <v>0</v>
      </c>
      <c r="CE93" s="107">
        <f>IF(AU93="snížená",AG93,0)</f>
        <v>0</v>
      </c>
      <c r="CF93" s="107">
        <f>IF(AU93="zákl. přenesená",AG93,0)</f>
        <v>0</v>
      </c>
      <c r="CG93" s="107">
        <f>IF(AU93="sníž. přenesená",AG93,0)</f>
        <v>0</v>
      </c>
      <c r="CH93" s="107">
        <f>IF(AU93="nulová",AG93,0)</f>
        <v>0</v>
      </c>
      <c r="CI93" s="20">
        <f>IF(AU93="základní",1,IF(AU93="snížená",2,IF(AU93="zákl. přenesená",4,IF(AU93="sníž. přenesená",5,3))))</f>
        <v>1</v>
      </c>
      <c r="CJ93" s="20">
        <f>IF(AT93="stavební čast",1,IF(8893="investiční čast",2,3))</f>
        <v>1</v>
      </c>
      <c r="CK93" s="20" t="str">
        <f>IF(D93="Vyplň vlastní","","x")</f>
        <v/>
      </c>
    </row>
    <row r="94" spans="1:89" s="1" customFormat="1" ht="19.899999999999999" customHeight="1">
      <c r="B94" s="36"/>
      <c r="C94" s="37"/>
      <c r="D94" s="219" t="s">
        <v>93</v>
      </c>
      <c r="E94" s="220"/>
      <c r="F94" s="220"/>
      <c r="G94" s="220"/>
      <c r="H94" s="220"/>
      <c r="I94" s="220"/>
      <c r="J94" s="220"/>
      <c r="K94" s="220"/>
      <c r="L94" s="220"/>
      <c r="M94" s="220"/>
      <c r="N94" s="220"/>
      <c r="O94" s="220"/>
      <c r="P94" s="220"/>
      <c r="Q94" s="220"/>
      <c r="R94" s="220"/>
      <c r="S94" s="220"/>
      <c r="T94" s="220"/>
      <c r="U94" s="220"/>
      <c r="V94" s="220"/>
      <c r="W94" s="220"/>
      <c r="X94" s="220"/>
      <c r="Y94" s="220"/>
      <c r="Z94" s="220"/>
      <c r="AA94" s="220"/>
      <c r="AB94" s="220"/>
      <c r="AC94" s="37"/>
      <c r="AD94" s="37"/>
      <c r="AE94" s="37"/>
      <c r="AF94" s="37"/>
      <c r="AG94" s="221">
        <f>AG87*AS94</f>
        <v>0</v>
      </c>
      <c r="AH94" s="222"/>
      <c r="AI94" s="222"/>
      <c r="AJ94" s="222"/>
      <c r="AK94" s="222"/>
      <c r="AL94" s="222"/>
      <c r="AM94" s="222"/>
      <c r="AN94" s="222">
        <f>AG94+AV94</f>
        <v>0</v>
      </c>
      <c r="AO94" s="222"/>
      <c r="AP94" s="222"/>
      <c r="AQ94" s="38"/>
      <c r="AS94" s="111">
        <v>0</v>
      </c>
      <c r="AT94" s="112" t="s">
        <v>91</v>
      </c>
      <c r="AU94" s="112" t="s">
        <v>42</v>
      </c>
      <c r="AV94" s="113">
        <f>ROUND(IF(AU94="nulová",0,IF(OR(AU94="základní",AU94="zákl. přenesená"),AG94*L31,AG94*L32)),2)</f>
        <v>0</v>
      </c>
      <c r="BV94" s="20" t="s">
        <v>94</v>
      </c>
      <c r="BY94" s="107">
        <f>IF(AU94="základní",AV94,0)</f>
        <v>0</v>
      </c>
      <c r="BZ94" s="107">
        <f>IF(AU94="snížená",AV94,0)</f>
        <v>0</v>
      </c>
      <c r="CA94" s="107">
        <f>IF(AU94="zákl. přenesená",AV94,0)</f>
        <v>0</v>
      </c>
      <c r="CB94" s="107">
        <f>IF(AU94="sníž. přenesená",AV94,0)</f>
        <v>0</v>
      </c>
      <c r="CC94" s="107">
        <f>IF(AU94="nulová",AV94,0)</f>
        <v>0</v>
      </c>
      <c r="CD94" s="107">
        <f>IF(AU94="základní",AG94,0)</f>
        <v>0</v>
      </c>
      <c r="CE94" s="107">
        <f>IF(AU94="snížená",AG94,0)</f>
        <v>0</v>
      </c>
      <c r="CF94" s="107">
        <f>IF(AU94="zákl. přenesená",AG94,0)</f>
        <v>0</v>
      </c>
      <c r="CG94" s="107">
        <f>IF(AU94="sníž. přenesená",AG94,0)</f>
        <v>0</v>
      </c>
      <c r="CH94" s="107">
        <f>IF(AU94="nulová",AG94,0)</f>
        <v>0</v>
      </c>
      <c r="CI94" s="20">
        <f>IF(AU94="základní",1,IF(AU94="snížená",2,IF(AU94="zákl. přenesená",4,IF(AU94="sníž. přenesená",5,3))))</f>
        <v>1</v>
      </c>
      <c r="CJ94" s="20">
        <f>IF(AT94="stavební čast",1,IF(8894="investiční čast",2,3))</f>
        <v>1</v>
      </c>
      <c r="CK94" s="20" t="str">
        <f>IF(D94="Vyplň vlastní","","x")</f>
        <v/>
      </c>
    </row>
    <row r="95" spans="1:89" s="1" customFormat="1" ht="10.9" customHeight="1"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  <c r="AN95" s="37"/>
      <c r="AO95" s="37"/>
      <c r="AP95" s="37"/>
      <c r="AQ95" s="38"/>
    </row>
    <row r="96" spans="1:89" s="1" customFormat="1" ht="30" customHeight="1">
      <c r="B96" s="36"/>
      <c r="C96" s="114" t="s">
        <v>95</v>
      </c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5"/>
      <c r="Q96" s="115"/>
      <c r="R96" s="115"/>
      <c r="S96" s="115"/>
      <c r="T96" s="115"/>
      <c r="U96" s="115"/>
      <c r="V96" s="115"/>
      <c r="W96" s="115"/>
      <c r="X96" s="115"/>
      <c r="Y96" s="115"/>
      <c r="Z96" s="115"/>
      <c r="AA96" s="115"/>
      <c r="AB96" s="115"/>
      <c r="AC96" s="115"/>
      <c r="AD96" s="115"/>
      <c r="AE96" s="115"/>
      <c r="AF96" s="115"/>
      <c r="AG96" s="232">
        <f>ROUND(AG87+AG90,2)</f>
        <v>0</v>
      </c>
      <c r="AH96" s="232"/>
      <c r="AI96" s="232"/>
      <c r="AJ96" s="232"/>
      <c r="AK96" s="232"/>
      <c r="AL96" s="232"/>
      <c r="AM96" s="232"/>
      <c r="AN96" s="232">
        <f>AN87+AN90</f>
        <v>0</v>
      </c>
      <c r="AO96" s="232"/>
      <c r="AP96" s="232"/>
      <c r="AQ96" s="38"/>
    </row>
    <row r="97" spans="2:43" s="1" customFormat="1" ht="6.95" customHeight="1">
      <c r="B97" s="60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  <c r="AA97" s="61"/>
      <c r="AB97" s="61"/>
      <c r="AC97" s="61"/>
      <c r="AD97" s="61"/>
      <c r="AE97" s="61"/>
      <c r="AF97" s="61"/>
      <c r="AG97" s="61"/>
      <c r="AH97" s="61"/>
      <c r="AI97" s="61"/>
      <c r="AJ97" s="61"/>
      <c r="AK97" s="61"/>
      <c r="AL97" s="61"/>
      <c r="AM97" s="61"/>
      <c r="AN97" s="61"/>
      <c r="AO97" s="61"/>
      <c r="AP97" s="61"/>
      <c r="AQ97" s="62"/>
    </row>
  </sheetData>
  <sheetProtection password="C777" sheet="1" objects="1" scenarios="1"/>
  <mergeCells count="58">
    <mergeCell ref="AG96:AM96"/>
    <mergeCell ref="AN96:AP96"/>
    <mergeCell ref="AR2:BE2"/>
    <mergeCell ref="AG91:AM91"/>
    <mergeCell ref="AN91:AP91"/>
    <mergeCell ref="C76:AP76"/>
    <mergeCell ref="L78:AO78"/>
    <mergeCell ref="AM82:AP82"/>
    <mergeCell ref="AS82:AT84"/>
    <mergeCell ref="AM83:AP83"/>
    <mergeCell ref="L35:O35"/>
    <mergeCell ref="W35:AE35"/>
    <mergeCell ref="AK35:AO35"/>
    <mergeCell ref="X37:AB37"/>
    <mergeCell ref="D93:AB93"/>
    <mergeCell ref="AG93:AM93"/>
    <mergeCell ref="AN93:AP93"/>
    <mergeCell ref="D94:AB94"/>
    <mergeCell ref="AG94:AM94"/>
    <mergeCell ref="AN94:AP94"/>
    <mergeCell ref="D92:AB92"/>
    <mergeCell ref="AG92:AM92"/>
    <mergeCell ref="AN92:AP92"/>
    <mergeCell ref="C85:G85"/>
    <mergeCell ref="I85:AF85"/>
    <mergeCell ref="AG85:AM85"/>
    <mergeCell ref="AN85:AP85"/>
    <mergeCell ref="AN88:AP88"/>
    <mergeCell ref="AG88:AM88"/>
    <mergeCell ref="D88:H88"/>
    <mergeCell ref="J88:AF88"/>
    <mergeCell ref="AG87:AM87"/>
    <mergeCell ref="AN87:AP87"/>
    <mergeCell ref="AG90:AM90"/>
    <mergeCell ref="AN90:AP90"/>
    <mergeCell ref="AK37:AO37"/>
    <mergeCell ref="L33:O33"/>
    <mergeCell ref="W33:AE33"/>
    <mergeCell ref="AK33:AO33"/>
    <mergeCell ref="L34:O34"/>
    <mergeCell ref="W34:AE34"/>
    <mergeCell ref="AK34:AO34"/>
    <mergeCell ref="C2:AP2"/>
    <mergeCell ref="C4:AP4"/>
    <mergeCell ref="BE5:BE34"/>
    <mergeCell ref="K5:AO5"/>
    <mergeCell ref="K6:AO6"/>
    <mergeCell ref="E14:AJ14"/>
    <mergeCell ref="E23:AN23"/>
    <mergeCell ref="AK26:AO26"/>
    <mergeCell ref="AK27:AO27"/>
    <mergeCell ref="AK29:AO29"/>
    <mergeCell ref="L31:O31"/>
    <mergeCell ref="W31:AE31"/>
    <mergeCell ref="AK31:AO31"/>
    <mergeCell ref="L32:O32"/>
    <mergeCell ref="W32:AE32"/>
    <mergeCell ref="AK32:AO32"/>
  </mergeCells>
  <dataValidations count="2">
    <dataValidation type="list" allowBlank="1" showInputMessage="1" showErrorMessage="1" error="Povoleny jsou hodnoty základní, snížená, zákl. přenesená, sníž. přenesená, nulová." sqref="AU91:AU95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91:AT95">
      <formula1>"stavební čast, technologická čast, investiční čast"</formula1>
    </dataValidation>
  </dataValidations>
  <hyperlinks>
    <hyperlink ref="K1:S1" location="C2" display="1) Souhrnný list stavby"/>
    <hyperlink ref="W1:AF1" location="C87" display="2) Rekapitulace objektů"/>
    <hyperlink ref="A88" location="'02.1 - Budova D - podlaho...'!C2" display="/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pageSetUpPr fitToPage="1"/>
  </sheetPr>
  <dimension ref="A1:BN204"/>
  <sheetViews>
    <sheetView showGridLines="0" workbookViewId="0">
      <pane ySplit="1" topLeftCell="A2" activePane="bottomLeft" state="frozen"/>
      <selection pane="bottomLeft" activeCell="AC7" sqref="AC7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16"/>
      <c r="B1" s="14"/>
      <c r="C1" s="14"/>
      <c r="D1" s="15" t="s">
        <v>1</v>
      </c>
      <c r="E1" s="14"/>
      <c r="F1" s="16" t="s">
        <v>96</v>
      </c>
      <c r="G1" s="16"/>
      <c r="H1" s="282" t="s">
        <v>97</v>
      </c>
      <c r="I1" s="282"/>
      <c r="J1" s="282"/>
      <c r="K1" s="282"/>
      <c r="L1" s="16" t="s">
        <v>98</v>
      </c>
      <c r="M1" s="14"/>
      <c r="N1" s="14"/>
      <c r="O1" s="15" t="s">
        <v>99</v>
      </c>
      <c r="P1" s="14"/>
      <c r="Q1" s="14"/>
      <c r="R1" s="14"/>
      <c r="S1" s="16" t="s">
        <v>100</v>
      </c>
      <c r="T1" s="16"/>
      <c r="U1" s="116"/>
      <c r="V1" s="116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ht="36.950000000000003" customHeight="1">
      <c r="C2" s="198" t="s">
        <v>7</v>
      </c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S2" s="233" t="s">
        <v>8</v>
      </c>
      <c r="T2" s="234"/>
      <c r="U2" s="234"/>
      <c r="V2" s="234"/>
      <c r="W2" s="234"/>
      <c r="X2" s="234"/>
      <c r="Y2" s="234"/>
      <c r="Z2" s="234"/>
      <c r="AA2" s="234"/>
      <c r="AB2" s="234"/>
      <c r="AC2" s="234"/>
      <c r="AT2" s="20" t="s">
        <v>86</v>
      </c>
    </row>
    <row r="3" spans="1:66" ht="6.95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3"/>
      <c r="AT3" s="20" t="s">
        <v>101</v>
      </c>
    </row>
    <row r="4" spans="1:66" ht="36.950000000000003" customHeight="1">
      <c r="B4" s="24"/>
      <c r="C4" s="292" t="s">
        <v>250</v>
      </c>
      <c r="D4" s="293"/>
      <c r="E4" s="293"/>
      <c r="F4" s="293"/>
      <c r="G4" s="293"/>
      <c r="H4" s="293"/>
      <c r="I4" s="293"/>
      <c r="J4" s="293"/>
      <c r="K4" s="293"/>
      <c r="L4" s="293"/>
      <c r="M4" s="293"/>
      <c r="N4" s="293"/>
      <c r="O4" s="293"/>
      <c r="P4" s="293"/>
      <c r="Q4" s="293"/>
      <c r="R4" s="25"/>
      <c r="T4" s="26" t="s">
        <v>12</v>
      </c>
      <c r="AT4" s="20" t="s">
        <v>6</v>
      </c>
    </row>
    <row r="5" spans="1:66" ht="6.95" customHeight="1">
      <c r="B5" s="24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5"/>
    </row>
    <row r="6" spans="1:66" ht="25.35" customHeight="1">
      <c r="B6" s="24"/>
      <c r="C6" s="28"/>
      <c r="D6" s="32" t="s">
        <v>18</v>
      </c>
      <c r="E6" s="28"/>
      <c r="F6" s="245" t="str">
        <f>'Rekapitulace stavby'!K6</f>
        <v>Stavební úpravy budov E, I, D, K - SSHR - středisko Opavan</v>
      </c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28"/>
      <c r="R6" s="25"/>
    </row>
    <row r="7" spans="1:66" s="1" customFormat="1" ht="32.85" customHeight="1">
      <c r="B7" s="36"/>
      <c r="C7" s="37"/>
      <c r="D7" s="31" t="s">
        <v>102</v>
      </c>
      <c r="E7" s="37"/>
      <c r="F7" s="206" t="s">
        <v>103</v>
      </c>
      <c r="G7" s="247"/>
      <c r="H7" s="247"/>
      <c r="I7" s="247"/>
      <c r="J7" s="247"/>
      <c r="K7" s="247"/>
      <c r="L7" s="247"/>
      <c r="M7" s="247"/>
      <c r="N7" s="247"/>
      <c r="O7" s="247"/>
      <c r="P7" s="247"/>
      <c r="Q7" s="37"/>
      <c r="R7" s="38"/>
    </row>
    <row r="8" spans="1:66" s="1" customFormat="1" ht="14.45" customHeight="1">
      <c r="B8" s="36"/>
      <c r="C8" s="37"/>
      <c r="D8" s="32" t="s">
        <v>20</v>
      </c>
      <c r="E8" s="37"/>
      <c r="F8" s="30" t="s">
        <v>21</v>
      </c>
      <c r="G8" s="37"/>
      <c r="H8" s="37"/>
      <c r="I8" s="37"/>
      <c r="J8" s="37"/>
      <c r="K8" s="37"/>
      <c r="L8" s="37"/>
      <c r="M8" s="32" t="s">
        <v>22</v>
      </c>
      <c r="N8" s="37"/>
      <c r="O8" s="30" t="s">
        <v>21</v>
      </c>
      <c r="P8" s="37"/>
      <c r="Q8" s="37"/>
      <c r="R8" s="38"/>
    </row>
    <row r="9" spans="1:66" s="1" customFormat="1" ht="14.45" customHeight="1">
      <c r="B9" s="36"/>
      <c r="C9" s="37"/>
      <c r="D9" s="32" t="s">
        <v>23</v>
      </c>
      <c r="E9" s="37"/>
      <c r="F9" s="30" t="s">
        <v>24</v>
      </c>
      <c r="G9" s="37"/>
      <c r="H9" s="37"/>
      <c r="I9" s="37"/>
      <c r="J9" s="37"/>
      <c r="K9" s="37"/>
      <c r="L9" s="37"/>
      <c r="M9" s="32" t="s">
        <v>25</v>
      </c>
      <c r="N9" s="37"/>
      <c r="O9" s="248">
        <f>'Rekapitulace stavby'!AN8</f>
        <v>42964</v>
      </c>
      <c r="P9" s="249"/>
      <c r="Q9" s="37"/>
      <c r="R9" s="38"/>
    </row>
    <row r="10" spans="1:66" s="1" customFormat="1" ht="10.9" customHeight="1">
      <c r="B10" s="36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8"/>
    </row>
    <row r="11" spans="1:66" s="1" customFormat="1" ht="14.45" customHeight="1">
      <c r="B11" s="36"/>
      <c r="C11" s="37"/>
      <c r="D11" s="32" t="s">
        <v>26</v>
      </c>
      <c r="E11" s="37"/>
      <c r="F11" s="37"/>
      <c r="G11" s="37"/>
      <c r="H11" s="37"/>
      <c r="I11" s="37"/>
      <c r="J11" s="37"/>
      <c r="K11" s="37"/>
      <c r="L11" s="37"/>
      <c r="M11" s="32" t="s">
        <v>27</v>
      </c>
      <c r="N11" s="37"/>
      <c r="O11" s="204" t="s">
        <v>21</v>
      </c>
      <c r="P11" s="204"/>
      <c r="Q11" s="37"/>
      <c r="R11" s="38"/>
    </row>
    <row r="12" spans="1:66" s="1" customFormat="1" ht="18" customHeight="1">
      <c r="B12" s="36"/>
      <c r="C12" s="37"/>
      <c r="D12" s="37"/>
      <c r="E12" s="30" t="s">
        <v>28</v>
      </c>
      <c r="F12" s="37"/>
      <c r="G12" s="37"/>
      <c r="H12" s="37"/>
      <c r="I12" s="37"/>
      <c r="J12" s="37"/>
      <c r="K12" s="37"/>
      <c r="L12" s="37"/>
      <c r="M12" s="32" t="s">
        <v>29</v>
      </c>
      <c r="N12" s="37"/>
      <c r="O12" s="204" t="s">
        <v>21</v>
      </c>
      <c r="P12" s="204"/>
      <c r="Q12" s="37"/>
      <c r="R12" s="38"/>
    </row>
    <row r="13" spans="1:66" s="1" customFormat="1" ht="6.95" customHeight="1">
      <c r="B13" s="36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8"/>
    </row>
    <row r="14" spans="1:66" s="1" customFormat="1" ht="14.45" customHeight="1">
      <c r="B14" s="36"/>
      <c r="C14" s="37"/>
      <c r="D14" s="32" t="s">
        <v>30</v>
      </c>
      <c r="E14" s="37"/>
      <c r="F14" s="37"/>
      <c r="G14" s="37"/>
      <c r="H14" s="37"/>
      <c r="I14" s="37"/>
      <c r="J14" s="37"/>
      <c r="K14" s="37"/>
      <c r="L14" s="37"/>
      <c r="M14" s="32" t="s">
        <v>27</v>
      </c>
      <c r="N14" s="37"/>
      <c r="O14" s="250" t="str">
        <f>IF('Rekapitulace stavby'!AN13="","",'Rekapitulace stavby'!AN13)</f>
        <v>Vyplň údaj</v>
      </c>
      <c r="P14" s="204"/>
      <c r="Q14" s="37"/>
      <c r="R14" s="38"/>
    </row>
    <row r="15" spans="1:66" s="1" customFormat="1" ht="18" customHeight="1">
      <c r="B15" s="36"/>
      <c r="C15" s="37"/>
      <c r="D15" s="37"/>
      <c r="E15" s="250" t="str">
        <f>IF('Rekapitulace stavby'!E14="","",'Rekapitulace stavby'!E14)</f>
        <v>Vyplň údaj</v>
      </c>
      <c r="F15" s="251"/>
      <c r="G15" s="251"/>
      <c r="H15" s="251"/>
      <c r="I15" s="251"/>
      <c r="J15" s="251"/>
      <c r="K15" s="251"/>
      <c r="L15" s="251"/>
      <c r="M15" s="32" t="s">
        <v>29</v>
      </c>
      <c r="N15" s="37"/>
      <c r="O15" s="250" t="str">
        <f>IF('Rekapitulace stavby'!AN14="","",'Rekapitulace stavby'!AN14)</f>
        <v>Vyplň údaj</v>
      </c>
      <c r="P15" s="204"/>
      <c r="Q15" s="37"/>
      <c r="R15" s="38"/>
    </row>
    <row r="16" spans="1:66" s="1" customFormat="1" ht="6.95" customHeight="1">
      <c r="B16" s="36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8"/>
    </row>
    <row r="17" spans="2:18" s="1" customFormat="1" ht="14.45" customHeight="1">
      <c r="B17" s="36"/>
      <c r="C17" s="37"/>
      <c r="D17" s="32" t="s">
        <v>32</v>
      </c>
      <c r="E17" s="37"/>
      <c r="F17" s="37"/>
      <c r="G17" s="37"/>
      <c r="H17" s="37"/>
      <c r="I17" s="37"/>
      <c r="J17" s="37"/>
      <c r="K17" s="37"/>
      <c r="L17" s="37"/>
      <c r="M17" s="32" t="s">
        <v>27</v>
      </c>
      <c r="N17" s="37"/>
      <c r="O17" s="204" t="s">
        <v>21</v>
      </c>
      <c r="P17" s="204"/>
      <c r="Q17" s="37"/>
      <c r="R17" s="38"/>
    </row>
    <row r="18" spans="2:18" s="1" customFormat="1" ht="18" customHeight="1">
      <c r="B18" s="36"/>
      <c r="C18" s="37"/>
      <c r="D18" s="37"/>
      <c r="E18" s="30" t="s">
        <v>33</v>
      </c>
      <c r="F18" s="37"/>
      <c r="G18" s="37"/>
      <c r="H18" s="37"/>
      <c r="I18" s="37"/>
      <c r="J18" s="37"/>
      <c r="K18" s="37"/>
      <c r="L18" s="37"/>
      <c r="M18" s="32" t="s">
        <v>29</v>
      </c>
      <c r="N18" s="37"/>
      <c r="O18" s="204" t="s">
        <v>21</v>
      </c>
      <c r="P18" s="204"/>
      <c r="Q18" s="37"/>
      <c r="R18" s="38"/>
    </row>
    <row r="19" spans="2:18" s="1" customFormat="1" ht="6.95" customHeight="1">
      <c r="B19" s="36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8"/>
    </row>
    <row r="20" spans="2:18" s="1" customFormat="1" ht="14.45" customHeight="1">
      <c r="B20" s="36"/>
      <c r="C20" s="37"/>
      <c r="D20" s="32" t="s">
        <v>35</v>
      </c>
      <c r="E20" s="37"/>
      <c r="F20" s="37"/>
      <c r="G20" s="37"/>
      <c r="H20" s="37"/>
      <c r="I20" s="37"/>
      <c r="J20" s="37"/>
      <c r="K20" s="37"/>
      <c r="L20" s="37"/>
      <c r="M20" s="32" t="s">
        <v>27</v>
      </c>
      <c r="N20" s="37"/>
      <c r="O20" s="204" t="str">
        <f>IF('Rekapitulace stavby'!AN19="","",'Rekapitulace stavby'!AN19)</f>
        <v/>
      </c>
      <c r="P20" s="204"/>
      <c r="Q20" s="37"/>
      <c r="R20" s="38"/>
    </row>
    <row r="21" spans="2:18" s="1" customFormat="1" ht="18" customHeight="1">
      <c r="B21" s="36"/>
      <c r="C21" s="37"/>
      <c r="D21" s="37"/>
      <c r="E21" s="30" t="str">
        <f>IF('Rekapitulace stavby'!E20="","",'Rekapitulace stavby'!E20)</f>
        <v xml:space="preserve"> </v>
      </c>
      <c r="F21" s="37"/>
      <c r="G21" s="37"/>
      <c r="H21" s="37"/>
      <c r="I21" s="37"/>
      <c r="J21" s="37"/>
      <c r="K21" s="37"/>
      <c r="L21" s="37"/>
      <c r="M21" s="32" t="s">
        <v>29</v>
      </c>
      <c r="N21" s="37"/>
      <c r="O21" s="204" t="str">
        <f>IF('Rekapitulace stavby'!AN20="","",'Rekapitulace stavby'!AN20)</f>
        <v/>
      </c>
      <c r="P21" s="204"/>
      <c r="Q21" s="37"/>
      <c r="R21" s="38"/>
    </row>
    <row r="22" spans="2:18" s="1" customFormat="1" ht="6.95" customHeight="1">
      <c r="B22" s="36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8"/>
    </row>
    <row r="23" spans="2:18" s="1" customFormat="1" ht="14.45" customHeight="1">
      <c r="B23" s="36"/>
      <c r="C23" s="37"/>
      <c r="D23" s="32" t="s">
        <v>37</v>
      </c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8"/>
    </row>
    <row r="24" spans="2:18" s="1" customFormat="1" ht="22.5" customHeight="1">
      <c r="B24" s="36"/>
      <c r="C24" s="37"/>
      <c r="D24" s="37"/>
      <c r="E24" s="209" t="s">
        <v>21</v>
      </c>
      <c r="F24" s="209"/>
      <c r="G24" s="209"/>
      <c r="H24" s="209"/>
      <c r="I24" s="209"/>
      <c r="J24" s="209"/>
      <c r="K24" s="209"/>
      <c r="L24" s="209"/>
      <c r="M24" s="37"/>
      <c r="N24" s="37"/>
      <c r="O24" s="37"/>
      <c r="P24" s="37"/>
      <c r="Q24" s="37"/>
      <c r="R24" s="38"/>
    </row>
    <row r="25" spans="2:18" s="1" customFormat="1" ht="6.95" customHeight="1">
      <c r="B25" s="36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8"/>
    </row>
    <row r="26" spans="2:18" s="1" customFormat="1" ht="6.95" customHeight="1">
      <c r="B26" s="36"/>
      <c r="C26" s="37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37"/>
      <c r="R26" s="38"/>
    </row>
    <row r="27" spans="2:18" s="1" customFormat="1" ht="14.45" customHeight="1">
      <c r="B27" s="36"/>
      <c r="C27" s="37"/>
      <c r="D27" s="117" t="s">
        <v>104</v>
      </c>
      <c r="E27" s="37"/>
      <c r="F27" s="37"/>
      <c r="G27" s="37"/>
      <c r="H27" s="37"/>
      <c r="I27" s="37"/>
      <c r="J27" s="37"/>
      <c r="K27" s="37"/>
      <c r="L27" s="37"/>
      <c r="M27" s="210">
        <f>N88</f>
        <v>0</v>
      </c>
      <c r="N27" s="210"/>
      <c r="O27" s="210"/>
      <c r="P27" s="210"/>
      <c r="Q27" s="37"/>
      <c r="R27" s="38"/>
    </row>
    <row r="28" spans="2:18" s="1" customFormat="1" ht="14.45" customHeight="1">
      <c r="B28" s="36"/>
      <c r="C28" s="37"/>
      <c r="D28" s="35" t="s">
        <v>90</v>
      </c>
      <c r="E28" s="37"/>
      <c r="F28" s="37"/>
      <c r="G28" s="37"/>
      <c r="H28" s="37"/>
      <c r="I28" s="37"/>
      <c r="J28" s="37"/>
      <c r="K28" s="37"/>
      <c r="L28" s="37"/>
      <c r="M28" s="210">
        <f>N99</f>
        <v>0</v>
      </c>
      <c r="N28" s="210"/>
      <c r="O28" s="210"/>
      <c r="P28" s="210"/>
      <c r="Q28" s="37"/>
      <c r="R28" s="38"/>
    </row>
    <row r="29" spans="2:18" s="1" customFormat="1" ht="6.95" customHeight="1">
      <c r="B29" s="36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8"/>
    </row>
    <row r="30" spans="2:18" s="1" customFormat="1" ht="25.35" customHeight="1">
      <c r="B30" s="36"/>
      <c r="C30" s="37"/>
      <c r="D30" s="118" t="s">
        <v>40</v>
      </c>
      <c r="E30" s="37"/>
      <c r="F30" s="37"/>
      <c r="G30" s="37"/>
      <c r="H30" s="37"/>
      <c r="I30" s="37"/>
      <c r="J30" s="37"/>
      <c r="K30" s="37"/>
      <c r="L30" s="37"/>
      <c r="M30" s="252">
        <f>ROUND(M27+M28,2)</f>
        <v>0</v>
      </c>
      <c r="N30" s="247"/>
      <c r="O30" s="247"/>
      <c r="P30" s="247"/>
      <c r="Q30" s="37"/>
      <c r="R30" s="38"/>
    </row>
    <row r="31" spans="2:18" s="1" customFormat="1" ht="6.95" customHeight="1">
      <c r="B31" s="36"/>
      <c r="C31" s="37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37"/>
      <c r="R31" s="38"/>
    </row>
    <row r="32" spans="2:18" s="1" customFormat="1" ht="14.45" customHeight="1">
      <c r="B32" s="36"/>
      <c r="C32" s="37"/>
      <c r="D32" s="43" t="s">
        <v>41</v>
      </c>
      <c r="E32" s="43" t="s">
        <v>42</v>
      </c>
      <c r="F32" s="44">
        <v>0.21</v>
      </c>
      <c r="G32" s="119" t="s">
        <v>43</v>
      </c>
      <c r="H32" s="253">
        <f>(SUM(BE99:BE106)+SUM(BE124:BE202))</f>
        <v>0</v>
      </c>
      <c r="I32" s="247"/>
      <c r="J32" s="247"/>
      <c r="K32" s="37"/>
      <c r="L32" s="37"/>
      <c r="M32" s="253">
        <f>ROUND((SUM(BE99:BE106)+SUM(BE124:BE202)), 2)*F32</f>
        <v>0</v>
      </c>
      <c r="N32" s="247"/>
      <c r="O32" s="247"/>
      <c r="P32" s="247"/>
      <c r="Q32" s="37"/>
      <c r="R32" s="38"/>
    </row>
    <row r="33" spans="2:18" s="1" customFormat="1" ht="14.45" customHeight="1">
      <c r="B33" s="36"/>
      <c r="C33" s="37"/>
      <c r="D33" s="37"/>
      <c r="E33" s="43" t="s">
        <v>44</v>
      </c>
      <c r="F33" s="44">
        <v>0.15</v>
      </c>
      <c r="G33" s="119" t="s">
        <v>43</v>
      </c>
      <c r="H33" s="253">
        <f>(SUM(BF99:BF106)+SUM(BF124:BF202))</f>
        <v>0</v>
      </c>
      <c r="I33" s="247"/>
      <c r="J33" s="247"/>
      <c r="K33" s="37"/>
      <c r="L33" s="37"/>
      <c r="M33" s="253">
        <f>ROUND((SUM(BF99:BF106)+SUM(BF124:BF202)), 2)*F33</f>
        <v>0</v>
      </c>
      <c r="N33" s="247"/>
      <c r="O33" s="247"/>
      <c r="P33" s="247"/>
      <c r="Q33" s="37"/>
      <c r="R33" s="38"/>
    </row>
    <row r="34" spans="2:18" s="1" customFormat="1" ht="14.45" hidden="1" customHeight="1">
      <c r="B34" s="36"/>
      <c r="C34" s="37"/>
      <c r="D34" s="37"/>
      <c r="E34" s="43" t="s">
        <v>45</v>
      </c>
      <c r="F34" s="44">
        <v>0.21</v>
      </c>
      <c r="G34" s="119" t="s">
        <v>43</v>
      </c>
      <c r="H34" s="253">
        <f>(SUM(BG99:BG106)+SUM(BG124:BG202))</f>
        <v>0</v>
      </c>
      <c r="I34" s="247"/>
      <c r="J34" s="247"/>
      <c r="K34" s="37"/>
      <c r="L34" s="37"/>
      <c r="M34" s="253">
        <v>0</v>
      </c>
      <c r="N34" s="247"/>
      <c r="O34" s="247"/>
      <c r="P34" s="247"/>
      <c r="Q34" s="37"/>
      <c r="R34" s="38"/>
    </row>
    <row r="35" spans="2:18" s="1" customFormat="1" ht="14.45" hidden="1" customHeight="1">
      <c r="B35" s="36"/>
      <c r="C35" s="37"/>
      <c r="D35" s="37"/>
      <c r="E35" s="43" t="s">
        <v>46</v>
      </c>
      <c r="F35" s="44">
        <v>0.15</v>
      </c>
      <c r="G35" s="119" t="s">
        <v>43</v>
      </c>
      <c r="H35" s="253">
        <f>(SUM(BH99:BH106)+SUM(BH124:BH202))</f>
        <v>0</v>
      </c>
      <c r="I35" s="247"/>
      <c r="J35" s="247"/>
      <c r="K35" s="37"/>
      <c r="L35" s="37"/>
      <c r="M35" s="253">
        <v>0</v>
      </c>
      <c r="N35" s="247"/>
      <c r="O35" s="247"/>
      <c r="P35" s="247"/>
      <c r="Q35" s="37"/>
      <c r="R35" s="38"/>
    </row>
    <row r="36" spans="2:18" s="1" customFormat="1" ht="14.45" hidden="1" customHeight="1">
      <c r="B36" s="36"/>
      <c r="C36" s="37"/>
      <c r="D36" s="37"/>
      <c r="E36" s="43" t="s">
        <v>47</v>
      </c>
      <c r="F36" s="44">
        <v>0</v>
      </c>
      <c r="G36" s="119" t="s">
        <v>43</v>
      </c>
      <c r="H36" s="253">
        <f>(SUM(BI99:BI106)+SUM(BI124:BI202))</f>
        <v>0</v>
      </c>
      <c r="I36" s="247"/>
      <c r="J36" s="247"/>
      <c r="K36" s="37"/>
      <c r="L36" s="37"/>
      <c r="M36" s="253">
        <v>0</v>
      </c>
      <c r="N36" s="247"/>
      <c r="O36" s="247"/>
      <c r="P36" s="247"/>
      <c r="Q36" s="37"/>
      <c r="R36" s="38"/>
    </row>
    <row r="37" spans="2:18" s="1" customFormat="1" ht="6.95" customHeight="1"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8"/>
    </row>
    <row r="38" spans="2:18" s="1" customFormat="1" ht="25.35" customHeight="1">
      <c r="B38" s="36"/>
      <c r="C38" s="115"/>
      <c r="D38" s="120" t="s">
        <v>48</v>
      </c>
      <c r="E38" s="80"/>
      <c r="F38" s="80"/>
      <c r="G38" s="121" t="s">
        <v>49</v>
      </c>
      <c r="H38" s="122" t="s">
        <v>50</v>
      </c>
      <c r="I38" s="80"/>
      <c r="J38" s="80"/>
      <c r="K38" s="80"/>
      <c r="L38" s="254">
        <f>SUM(M30:M36)</f>
        <v>0</v>
      </c>
      <c r="M38" s="254"/>
      <c r="N38" s="254"/>
      <c r="O38" s="254"/>
      <c r="P38" s="255"/>
      <c r="Q38" s="115"/>
      <c r="R38" s="38"/>
    </row>
    <row r="39" spans="2:18" s="1" customFormat="1" ht="14.45" customHeight="1">
      <c r="B39" s="36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8"/>
    </row>
    <row r="40" spans="2:18" s="1" customFormat="1" ht="14.45" customHeight="1">
      <c r="B40" s="36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8"/>
    </row>
    <row r="41" spans="2:18">
      <c r="B41" s="24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5"/>
    </row>
    <row r="42" spans="2:18">
      <c r="B42" s="24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5"/>
    </row>
    <row r="43" spans="2:18">
      <c r="B43" s="24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5"/>
    </row>
    <row r="44" spans="2:18">
      <c r="B44" s="24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5"/>
    </row>
    <row r="45" spans="2:18">
      <c r="B45" s="24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5"/>
    </row>
    <row r="46" spans="2:18">
      <c r="B46" s="24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5"/>
    </row>
    <row r="47" spans="2:18">
      <c r="B47" s="24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5"/>
    </row>
    <row r="48" spans="2:18">
      <c r="B48" s="24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5"/>
    </row>
    <row r="49" spans="2:18">
      <c r="B49" s="24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5"/>
    </row>
    <row r="50" spans="2:18" s="1" customFormat="1" ht="15">
      <c r="B50" s="36"/>
      <c r="C50" s="37"/>
      <c r="D50" s="51" t="s">
        <v>51</v>
      </c>
      <c r="E50" s="52"/>
      <c r="F50" s="52"/>
      <c r="G50" s="52"/>
      <c r="H50" s="53"/>
      <c r="I50" s="37"/>
      <c r="J50" s="51" t="s">
        <v>52</v>
      </c>
      <c r="K50" s="52"/>
      <c r="L50" s="52"/>
      <c r="M50" s="52"/>
      <c r="N50" s="52"/>
      <c r="O50" s="52"/>
      <c r="P50" s="53"/>
      <c r="Q50" s="37"/>
      <c r="R50" s="38"/>
    </row>
    <row r="51" spans="2:18">
      <c r="B51" s="24"/>
      <c r="C51" s="28"/>
      <c r="D51" s="54"/>
      <c r="E51" s="28"/>
      <c r="F51" s="28"/>
      <c r="G51" s="28"/>
      <c r="H51" s="55"/>
      <c r="I51" s="28"/>
      <c r="J51" s="54"/>
      <c r="K51" s="28"/>
      <c r="L51" s="28"/>
      <c r="M51" s="28"/>
      <c r="N51" s="28"/>
      <c r="O51" s="28"/>
      <c r="P51" s="55"/>
      <c r="Q51" s="28"/>
      <c r="R51" s="25"/>
    </row>
    <row r="52" spans="2:18">
      <c r="B52" s="24"/>
      <c r="C52" s="28"/>
      <c r="D52" s="54"/>
      <c r="E52" s="28"/>
      <c r="F52" s="28"/>
      <c r="G52" s="28"/>
      <c r="H52" s="55"/>
      <c r="I52" s="28"/>
      <c r="J52" s="54"/>
      <c r="K52" s="28"/>
      <c r="L52" s="28"/>
      <c r="M52" s="28"/>
      <c r="N52" s="28"/>
      <c r="O52" s="28"/>
      <c r="P52" s="55"/>
      <c r="Q52" s="28"/>
      <c r="R52" s="25"/>
    </row>
    <row r="53" spans="2:18">
      <c r="B53" s="24"/>
      <c r="C53" s="28"/>
      <c r="D53" s="54"/>
      <c r="E53" s="28"/>
      <c r="F53" s="28"/>
      <c r="G53" s="28"/>
      <c r="H53" s="55"/>
      <c r="I53" s="28"/>
      <c r="J53" s="54"/>
      <c r="K53" s="28"/>
      <c r="L53" s="28"/>
      <c r="M53" s="28"/>
      <c r="N53" s="28"/>
      <c r="O53" s="28"/>
      <c r="P53" s="55"/>
      <c r="Q53" s="28"/>
      <c r="R53" s="25"/>
    </row>
    <row r="54" spans="2:18">
      <c r="B54" s="24"/>
      <c r="C54" s="28"/>
      <c r="D54" s="54"/>
      <c r="E54" s="28"/>
      <c r="F54" s="28"/>
      <c r="G54" s="28"/>
      <c r="H54" s="55"/>
      <c r="I54" s="28"/>
      <c r="J54" s="54"/>
      <c r="K54" s="28"/>
      <c r="L54" s="28"/>
      <c r="M54" s="28"/>
      <c r="N54" s="28"/>
      <c r="O54" s="28"/>
      <c r="P54" s="55"/>
      <c r="Q54" s="28"/>
      <c r="R54" s="25"/>
    </row>
    <row r="55" spans="2:18">
      <c r="B55" s="24"/>
      <c r="C55" s="28"/>
      <c r="D55" s="54"/>
      <c r="E55" s="28"/>
      <c r="F55" s="28"/>
      <c r="G55" s="28"/>
      <c r="H55" s="55"/>
      <c r="I55" s="28"/>
      <c r="J55" s="54"/>
      <c r="K55" s="28"/>
      <c r="L55" s="28"/>
      <c r="M55" s="28"/>
      <c r="N55" s="28"/>
      <c r="O55" s="28"/>
      <c r="P55" s="55"/>
      <c r="Q55" s="28"/>
      <c r="R55" s="25"/>
    </row>
    <row r="56" spans="2:18">
      <c r="B56" s="24"/>
      <c r="C56" s="28"/>
      <c r="D56" s="54"/>
      <c r="E56" s="28"/>
      <c r="F56" s="28"/>
      <c r="G56" s="28"/>
      <c r="H56" s="55"/>
      <c r="I56" s="28"/>
      <c r="J56" s="54"/>
      <c r="K56" s="28"/>
      <c r="L56" s="28"/>
      <c r="M56" s="28"/>
      <c r="N56" s="28"/>
      <c r="O56" s="28"/>
      <c r="P56" s="55"/>
      <c r="Q56" s="28"/>
      <c r="R56" s="25"/>
    </row>
    <row r="57" spans="2:18">
      <c r="B57" s="24"/>
      <c r="C57" s="28"/>
      <c r="D57" s="54"/>
      <c r="E57" s="28"/>
      <c r="F57" s="28"/>
      <c r="G57" s="28"/>
      <c r="H57" s="55"/>
      <c r="I57" s="28"/>
      <c r="J57" s="54"/>
      <c r="K57" s="28"/>
      <c r="L57" s="28"/>
      <c r="M57" s="28"/>
      <c r="N57" s="28"/>
      <c r="O57" s="28"/>
      <c r="P57" s="55"/>
      <c r="Q57" s="28"/>
      <c r="R57" s="25"/>
    </row>
    <row r="58" spans="2:18">
      <c r="B58" s="24"/>
      <c r="C58" s="28"/>
      <c r="D58" s="54"/>
      <c r="E58" s="28"/>
      <c r="F58" s="28"/>
      <c r="G58" s="28"/>
      <c r="H58" s="55"/>
      <c r="I58" s="28"/>
      <c r="J58" s="54"/>
      <c r="K58" s="28"/>
      <c r="L58" s="28"/>
      <c r="M58" s="28"/>
      <c r="N58" s="28"/>
      <c r="O58" s="28"/>
      <c r="P58" s="55"/>
      <c r="Q58" s="28"/>
      <c r="R58" s="25"/>
    </row>
    <row r="59" spans="2:18" s="1" customFormat="1" ht="15">
      <c r="B59" s="36"/>
      <c r="C59" s="37"/>
      <c r="D59" s="56" t="s">
        <v>53</v>
      </c>
      <c r="E59" s="57"/>
      <c r="F59" s="57"/>
      <c r="G59" s="58" t="s">
        <v>54</v>
      </c>
      <c r="H59" s="59"/>
      <c r="I59" s="37"/>
      <c r="J59" s="56" t="s">
        <v>53</v>
      </c>
      <c r="K59" s="57"/>
      <c r="L59" s="57"/>
      <c r="M59" s="57"/>
      <c r="N59" s="58" t="s">
        <v>54</v>
      </c>
      <c r="O59" s="57"/>
      <c r="P59" s="59"/>
      <c r="Q59" s="37"/>
      <c r="R59" s="38"/>
    </row>
    <row r="60" spans="2:18">
      <c r="B60" s="24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5"/>
    </row>
    <row r="61" spans="2:18" s="1" customFormat="1" ht="15">
      <c r="B61" s="36"/>
      <c r="C61" s="37"/>
      <c r="D61" s="51" t="s">
        <v>55</v>
      </c>
      <c r="E61" s="52"/>
      <c r="F61" s="52"/>
      <c r="G61" s="52"/>
      <c r="H61" s="53"/>
      <c r="I61" s="37"/>
      <c r="J61" s="51" t="s">
        <v>56</v>
      </c>
      <c r="K61" s="52"/>
      <c r="L61" s="52"/>
      <c r="M61" s="52"/>
      <c r="N61" s="52"/>
      <c r="O61" s="52"/>
      <c r="P61" s="53"/>
      <c r="Q61" s="37"/>
      <c r="R61" s="38"/>
    </row>
    <row r="62" spans="2:18">
      <c r="B62" s="24"/>
      <c r="C62" s="28"/>
      <c r="D62" s="54"/>
      <c r="E62" s="28"/>
      <c r="F62" s="28"/>
      <c r="G62" s="28"/>
      <c r="H62" s="55"/>
      <c r="I62" s="28"/>
      <c r="J62" s="54"/>
      <c r="K62" s="28"/>
      <c r="L62" s="28"/>
      <c r="M62" s="28"/>
      <c r="N62" s="28"/>
      <c r="O62" s="28"/>
      <c r="P62" s="55"/>
      <c r="Q62" s="28"/>
      <c r="R62" s="25"/>
    </row>
    <row r="63" spans="2:18">
      <c r="B63" s="24"/>
      <c r="C63" s="28"/>
      <c r="D63" s="54"/>
      <c r="E63" s="28"/>
      <c r="F63" s="28"/>
      <c r="G63" s="28"/>
      <c r="H63" s="55"/>
      <c r="I63" s="28"/>
      <c r="J63" s="54"/>
      <c r="K63" s="28"/>
      <c r="L63" s="28"/>
      <c r="M63" s="28"/>
      <c r="N63" s="28"/>
      <c r="O63" s="28"/>
      <c r="P63" s="55"/>
      <c r="Q63" s="28"/>
      <c r="R63" s="25"/>
    </row>
    <row r="64" spans="2:18">
      <c r="B64" s="24"/>
      <c r="C64" s="28"/>
      <c r="D64" s="54"/>
      <c r="E64" s="28"/>
      <c r="F64" s="28"/>
      <c r="G64" s="28"/>
      <c r="H64" s="55"/>
      <c r="I64" s="28"/>
      <c r="J64" s="54"/>
      <c r="K64" s="28"/>
      <c r="L64" s="28"/>
      <c r="M64" s="28"/>
      <c r="N64" s="28"/>
      <c r="O64" s="28"/>
      <c r="P64" s="55"/>
      <c r="Q64" s="28"/>
      <c r="R64" s="25"/>
    </row>
    <row r="65" spans="2:21">
      <c r="B65" s="24"/>
      <c r="C65" s="28"/>
      <c r="D65" s="54"/>
      <c r="E65" s="28"/>
      <c r="F65" s="28"/>
      <c r="G65" s="28"/>
      <c r="H65" s="55"/>
      <c r="I65" s="28"/>
      <c r="J65" s="54"/>
      <c r="K65" s="28"/>
      <c r="L65" s="28"/>
      <c r="M65" s="28"/>
      <c r="N65" s="28"/>
      <c r="O65" s="28"/>
      <c r="P65" s="55"/>
      <c r="Q65" s="28"/>
      <c r="R65" s="25"/>
    </row>
    <row r="66" spans="2:21">
      <c r="B66" s="24"/>
      <c r="C66" s="28"/>
      <c r="D66" s="54"/>
      <c r="E66" s="28"/>
      <c r="F66" s="28"/>
      <c r="G66" s="28"/>
      <c r="H66" s="55"/>
      <c r="I66" s="28"/>
      <c r="J66" s="54"/>
      <c r="K66" s="28"/>
      <c r="L66" s="28"/>
      <c r="M66" s="28"/>
      <c r="N66" s="28"/>
      <c r="O66" s="28"/>
      <c r="P66" s="55"/>
      <c r="Q66" s="28"/>
      <c r="R66" s="25"/>
    </row>
    <row r="67" spans="2:21">
      <c r="B67" s="24"/>
      <c r="C67" s="28"/>
      <c r="D67" s="54"/>
      <c r="E67" s="28"/>
      <c r="F67" s="28"/>
      <c r="G67" s="28"/>
      <c r="H67" s="55"/>
      <c r="I67" s="28"/>
      <c r="J67" s="54"/>
      <c r="K67" s="28"/>
      <c r="L67" s="28"/>
      <c r="M67" s="28"/>
      <c r="N67" s="28"/>
      <c r="O67" s="28"/>
      <c r="P67" s="55"/>
      <c r="Q67" s="28"/>
      <c r="R67" s="25"/>
    </row>
    <row r="68" spans="2:21">
      <c r="B68" s="24"/>
      <c r="C68" s="28"/>
      <c r="D68" s="54"/>
      <c r="E68" s="28"/>
      <c r="F68" s="28"/>
      <c r="G68" s="28"/>
      <c r="H68" s="55"/>
      <c r="I68" s="28"/>
      <c r="J68" s="54"/>
      <c r="K68" s="28"/>
      <c r="L68" s="28"/>
      <c r="M68" s="28"/>
      <c r="N68" s="28"/>
      <c r="O68" s="28"/>
      <c r="P68" s="55"/>
      <c r="Q68" s="28"/>
      <c r="R68" s="25"/>
    </row>
    <row r="69" spans="2:21">
      <c r="B69" s="24"/>
      <c r="C69" s="28"/>
      <c r="D69" s="54"/>
      <c r="E69" s="28"/>
      <c r="F69" s="28"/>
      <c r="G69" s="28"/>
      <c r="H69" s="55"/>
      <c r="I69" s="28"/>
      <c r="J69" s="54"/>
      <c r="K69" s="28"/>
      <c r="L69" s="28"/>
      <c r="M69" s="28"/>
      <c r="N69" s="28"/>
      <c r="O69" s="28"/>
      <c r="P69" s="55"/>
      <c r="Q69" s="28"/>
      <c r="R69" s="25"/>
    </row>
    <row r="70" spans="2:21" s="1" customFormat="1" ht="15">
      <c r="B70" s="36"/>
      <c r="C70" s="37"/>
      <c r="D70" s="56" t="s">
        <v>53</v>
      </c>
      <c r="E70" s="57"/>
      <c r="F70" s="57"/>
      <c r="G70" s="58" t="s">
        <v>54</v>
      </c>
      <c r="H70" s="59"/>
      <c r="I70" s="37"/>
      <c r="J70" s="56" t="s">
        <v>53</v>
      </c>
      <c r="K70" s="57"/>
      <c r="L70" s="57"/>
      <c r="M70" s="57"/>
      <c r="N70" s="58" t="s">
        <v>54</v>
      </c>
      <c r="O70" s="57"/>
      <c r="P70" s="59"/>
      <c r="Q70" s="37"/>
      <c r="R70" s="38"/>
    </row>
    <row r="71" spans="2:21" s="1" customFormat="1" ht="14.45" customHeight="1"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2"/>
    </row>
    <row r="75" spans="2:21" s="1" customFormat="1" ht="6.95" customHeight="1">
      <c r="B75" s="123"/>
      <c r="C75" s="124"/>
      <c r="D75" s="124"/>
      <c r="E75" s="124"/>
      <c r="F75" s="124"/>
      <c r="G75" s="124"/>
      <c r="H75" s="124"/>
      <c r="I75" s="124"/>
      <c r="J75" s="124"/>
      <c r="K75" s="124"/>
      <c r="L75" s="124"/>
      <c r="M75" s="124"/>
      <c r="N75" s="124"/>
      <c r="O75" s="124"/>
      <c r="P75" s="124"/>
      <c r="Q75" s="124"/>
      <c r="R75" s="125"/>
    </row>
    <row r="76" spans="2:21" s="1" customFormat="1" ht="36.950000000000003" customHeight="1">
      <c r="B76" s="36"/>
      <c r="C76" s="200" t="s">
        <v>105</v>
      </c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38"/>
      <c r="T76" s="126"/>
      <c r="U76" s="126"/>
    </row>
    <row r="77" spans="2:21" s="1" customFormat="1" ht="6.95" customHeight="1"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8"/>
      <c r="T77" s="126"/>
      <c r="U77" s="126"/>
    </row>
    <row r="78" spans="2:21" s="1" customFormat="1" ht="30" customHeight="1">
      <c r="B78" s="36"/>
      <c r="C78" s="32" t="s">
        <v>18</v>
      </c>
      <c r="D78" s="37"/>
      <c r="E78" s="37"/>
      <c r="F78" s="245" t="str">
        <f>F6</f>
        <v>Stavební úpravy budov E, I, D, K - SSHR - středisko Opavan</v>
      </c>
      <c r="G78" s="246"/>
      <c r="H78" s="246"/>
      <c r="I78" s="246"/>
      <c r="J78" s="246"/>
      <c r="K78" s="246"/>
      <c r="L78" s="246"/>
      <c r="M78" s="246"/>
      <c r="N78" s="246"/>
      <c r="O78" s="246"/>
      <c r="P78" s="246"/>
      <c r="Q78" s="37"/>
      <c r="R78" s="38"/>
      <c r="T78" s="126"/>
      <c r="U78" s="126"/>
    </row>
    <row r="79" spans="2:21" s="1" customFormat="1" ht="36.950000000000003" customHeight="1">
      <c r="B79" s="36"/>
      <c r="C79" s="70" t="s">
        <v>102</v>
      </c>
      <c r="D79" s="37"/>
      <c r="E79" s="37"/>
      <c r="F79" s="235" t="str">
        <f>F7</f>
        <v>02.1 - Budova D - podlahové konstrukce m.č. 102, 103, 104, 110 a 113</v>
      </c>
      <c r="G79" s="247"/>
      <c r="H79" s="247"/>
      <c r="I79" s="247"/>
      <c r="J79" s="247"/>
      <c r="K79" s="247"/>
      <c r="L79" s="247"/>
      <c r="M79" s="247"/>
      <c r="N79" s="247"/>
      <c r="O79" s="247"/>
      <c r="P79" s="247"/>
      <c r="Q79" s="37"/>
      <c r="R79" s="38"/>
      <c r="T79" s="126"/>
      <c r="U79" s="126"/>
    </row>
    <row r="80" spans="2:21" s="1" customFormat="1" ht="6.95" customHeight="1">
      <c r="B80" s="36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8"/>
      <c r="T80" s="126"/>
      <c r="U80" s="126"/>
    </row>
    <row r="81" spans="2:47" s="1" customFormat="1" ht="18" customHeight="1">
      <c r="B81" s="36"/>
      <c r="C81" s="32" t="s">
        <v>23</v>
      </c>
      <c r="D81" s="37"/>
      <c r="E81" s="37"/>
      <c r="F81" s="30" t="str">
        <f>F9</f>
        <v>Uherské Hradiště, k.ú. Sady, parc.č. 322</v>
      </c>
      <c r="G81" s="37"/>
      <c r="H81" s="37"/>
      <c r="I81" s="37"/>
      <c r="J81" s="37"/>
      <c r="K81" s="32" t="s">
        <v>25</v>
      </c>
      <c r="L81" s="37"/>
      <c r="M81" s="249">
        <f>IF(O9="","",O9)</f>
        <v>42964</v>
      </c>
      <c r="N81" s="249"/>
      <c r="O81" s="249"/>
      <c r="P81" s="249"/>
      <c r="Q81" s="37"/>
      <c r="R81" s="38"/>
      <c r="T81" s="126"/>
      <c r="U81" s="126"/>
    </row>
    <row r="82" spans="2:47" s="1" customFormat="1" ht="6.95" customHeight="1">
      <c r="B82" s="36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8"/>
      <c r="T82" s="126"/>
      <c r="U82" s="126"/>
    </row>
    <row r="83" spans="2:47" s="1" customFormat="1" ht="15">
      <c r="B83" s="36"/>
      <c r="C83" s="32" t="s">
        <v>26</v>
      </c>
      <c r="D83" s="37"/>
      <c r="E83" s="37"/>
      <c r="F83" s="30" t="str">
        <f>E12</f>
        <v>ČR - SSHR, Šeříkova 1/616, 150 85 Praha 5</v>
      </c>
      <c r="G83" s="37"/>
      <c r="H83" s="37"/>
      <c r="I83" s="37"/>
      <c r="J83" s="37"/>
      <c r="K83" s="32" t="s">
        <v>32</v>
      </c>
      <c r="L83" s="37"/>
      <c r="M83" s="204" t="str">
        <f>E18</f>
        <v>Ing. Martin Heider</v>
      </c>
      <c r="N83" s="204"/>
      <c r="O83" s="204"/>
      <c r="P83" s="204"/>
      <c r="Q83" s="204"/>
      <c r="R83" s="38"/>
      <c r="T83" s="126"/>
      <c r="U83" s="126"/>
    </row>
    <row r="84" spans="2:47" s="1" customFormat="1" ht="14.45" customHeight="1">
      <c r="B84" s="36"/>
      <c r="C84" s="32" t="s">
        <v>30</v>
      </c>
      <c r="D84" s="37"/>
      <c r="E84" s="37"/>
      <c r="F84" s="30" t="str">
        <f>IF(E15="","",E15)</f>
        <v>Vyplň údaj</v>
      </c>
      <c r="G84" s="37"/>
      <c r="H84" s="37"/>
      <c r="I84" s="37"/>
      <c r="J84" s="37"/>
      <c r="K84" s="32" t="s">
        <v>35</v>
      </c>
      <c r="L84" s="37"/>
      <c r="M84" s="204" t="str">
        <f>E21</f>
        <v xml:space="preserve"> </v>
      </c>
      <c r="N84" s="204"/>
      <c r="O84" s="204"/>
      <c r="P84" s="204"/>
      <c r="Q84" s="204"/>
      <c r="R84" s="38"/>
      <c r="T84" s="126"/>
      <c r="U84" s="126"/>
    </row>
    <row r="85" spans="2:47" s="1" customFormat="1" ht="10.35" customHeight="1">
      <c r="B85" s="36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8"/>
      <c r="T85" s="126"/>
      <c r="U85" s="126"/>
    </row>
    <row r="86" spans="2:47" s="1" customFormat="1" ht="29.25" customHeight="1">
      <c r="B86" s="36"/>
      <c r="C86" s="256" t="s">
        <v>106</v>
      </c>
      <c r="D86" s="257"/>
      <c r="E86" s="257"/>
      <c r="F86" s="257"/>
      <c r="G86" s="257"/>
      <c r="H86" s="115"/>
      <c r="I86" s="115"/>
      <c r="J86" s="115"/>
      <c r="K86" s="115"/>
      <c r="L86" s="115"/>
      <c r="M86" s="115"/>
      <c r="N86" s="256" t="s">
        <v>107</v>
      </c>
      <c r="O86" s="257"/>
      <c r="P86" s="257"/>
      <c r="Q86" s="257"/>
      <c r="R86" s="38"/>
      <c r="T86" s="126"/>
      <c r="U86" s="126"/>
    </row>
    <row r="87" spans="2:47" s="1" customFormat="1" ht="10.35" customHeight="1">
      <c r="B87" s="36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8"/>
      <c r="T87" s="126"/>
      <c r="U87" s="126"/>
    </row>
    <row r="88" spans="2:47" s="1" customFormat="1" ht="29.25" customHeight="1">
      <c r="B88" s="36"/>
      <c r="C88" s="127" t="s">
        <v>108</v>
      </c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231">
        <f>N124</f>
        <v>0</v>
      </c>
      <c r="O88" s="258"/>
      <c r="P88" s="258"/>
      <c r="Q88" s="258"/>
      <c r="R88" s="38"/>
      <c r="T88" s="126"/>
      <c r="U88" s="126"/>
      <c r="AU88" s="20" t="s">
        <v>109</v>
      </c>
    </row>
    <row r="89" spans="2:47" s="6" customFormat="1" ht="24.95" customHeight="1">
      <c r="B89" s="128"/>
      <c r="C89" s="129"/>
      <c r="D89" s="130" t="s">
        <v>110</v>
      </c>
      <c r="E89" s="129"/>
      <c r="F89" s="129"/>
      <c r="G89" s="129"/>
      <c r="H89" s="129"/>
      <c r="I89" s="129"/>
      <c r="J89" s="129"/>
      <c r="K89" s="129"/>
      <c r="L89" s="129"/>
      <c r="M89" s="129"/>
      <c r="N89" s="259">
        <f>N125</f>
        <v>0</v>
      </c>
      <c r="O89" s="260"/>
      <c r="P89" s="260"/>
      <c r="Q89" s="260"/>
      <c r="R89" s="131"/>
      <c r="T89" s="132"/>
      <c r="U89" s="132"/>
    </row>
    <row r="90" spans="2:47" s="7" customFormat="1" ht="19.899999999999999" customHeight="1">
      <c r="B90" s="133"/>
      <c r="C90" s="134"/>
      <c r="D90" s="103" t="s">
        <v>111</v>
      </c>
      <c r="E90" s="134"/>
      <c r="F90" s="134"/>
      <c r="G90" s="134"/>
      <c r="H90" s="134"/>
      <c r="I90" s="134"/>
      <c r="J90" s="134"/>
      <c r="K90" s="134"/>
      <c r="L90" s="134"/>
      <c r="M90" s="134"/>
      <c r="N90" s="222">
        <f>N126</f>
        <v>0</v>
      </c>
      <c r="O90" s="261"/>
      <c r="P90" s="261"/>
      <c r="Q90" s="261"/>
      <c r="R90" s="135"/>
      <c r="T90" s="136"/>
      <c r="U90" s="136"/>
    </row>
    <row r="91" spans="2:47" s="7" customFormat="1" ht="19.899999999999999" customHeight="1">
      <c r="B91" s="133"/>
      <c r="C91" s="134"/>
      <c r="D91" s="103" t="s">
        <v>112</v>
      </c>
      <c r="E91" s="134"/>
      <c r="F91" s="134"/>
      <c r="G91" s="134"/>
      <c r="H91" s="134"/>
      <c r="I91" s="134"/>
      <c r="J91" s="134"/>
      <c r="K91" s="134"/>
      <c r="L91" s="134"/>
      <c r="M91" s="134"/>
      <c r="N91" s="222">
        <f>N159</f>
        <v>0</v>
      </c>
      <c r="O91" s="261"/>
      <c r="P91" s="261"/>
      <c r="Q91" s="261"/>
      <c r="R91" s="135"/>
      <c r="T91" s="136"/>
      <c r="U91" s="136"/>
    </row>
    <row r="92" spans="2:47" s="7" customFormat="1" ht="19.899999999999999" customHeight="1">
      <c r="B92" s="133"/>
      <c r="C92" s="134"/>
      <c r="D92" s="103" t="s">
        <v>113</v>
      </c>
      <c r="E92" s="134"/>
      <c r="F92" s="134"/>
      <c r="G92" s="134"/>
      <c r="H92" s="134"/>
      <c r="I92" s="134"/>
      <c r="J92" s="134"/>
      <c r="K92" s="134"/>
      <c r="L92" s="134"/>
      <c r="M92" s="134"/>
      <c r="N92" s="222">
        <f>N170</f>
        <v>0</v>
      </c>
      <c r="O92" s="261"/>
      <c r="P92" s="261"/>
      <c r="Q92" s="261"/>
      <c r="R92" s="135"/>
      <c r="T92" s="136"/>
      <c r="U92" s="136"/>
    </row>
    <row r="93" spans="2:47" s="7" customFormat="1" ht="19.899999999999999" customHeight="1">
      <c r="B93" s="133"/>
      <c r="C93" s="134"/>
      <c r="D93" s="103" t="s">
        <v>114</v>
      </c>
      <c r="E93" s="134"/>
      <c r="F93" s="134"/>
      <c r="G93" s="134"/>
      <c r="H93" s="134"/>
      <c r="I93" s="134"/>
      <c r="J93" s="134"/>
      <c r="K93" s="134"/>
      <c r="L93" s="134"/>
      <c r="M93" s="134"/>
      <c r="N93" s="222">
        <f>N175</f>
        <v>0</v>
      </c>
      <c r="O93" s="261"/>
      <c r="P93" s="261"/>
      <c r="Q93" s="261"/>
      <c r="R93" s="135"/>
      <c r="T93" s="136"/>
      <c r="U93" s="136"/>
    </row>
    <row r="94" spans="2:47" s="6" customFormat="1" ht="24.95" customHeight="1">
      <c r="B94" s="128"/>
      <c r="C94" s="129"/>
      <c r="D94" s="130" t="s">
        <v>115</v>
      </c>
      <c r="E94" s="129"/>
      <c r="F94" s="129"/>
      <c r="G94" s="129"/>
      <c r="H94" s="129"/>
      <c r="I94" s="129"/>
      <c r="J94" s="129"/>
      <c r="K94" s="129"/>
      <c r="L94" s="129"/>
      <c r="M94" s="129"/>
      <c r="N94" s="259">
        <f>N177</f>
        <v>0</v>
      </c>
      <c r="O94" s="260"/>
      <c r="P94" s="260"/>
      <c r="Q94" s="260"/>
      <c r="R94" s="131"/>
      <c r="T94" s="132"/>
      <c r="U94" s="132"/>
    </row>
    <row r="95" spans="2:47" s="7" customFormat="1" ht="19.899999999999999" customHeight="1">
      <c r="B95" s="133"/>
      <c r="C95" s="134"/>
      <c r="D95" s="103" t="s">
        <v>116</v>
      </c>
      <c r="E95" s="134"/>
      <c r="F95" s="134"/>
      <c r="G95" s="134"/>
      <c r="H95" s="134"/>
      <c r="I95" s="134"/>
      <c r="J95" s="134"/>
      <c r="K95" s="134"/>
      <c r="L95" s="134"/>
      <c r="M95" s="134"/>
      <c r="N95" s="222">
        <f>N178</f>
        <v>0</v>
      </c>
      <c r="O95" s="261"/>
      <c r="P95" s="261"/>
      <c r="Q95" s="261"/>
      <c r="R95" s="135"/>
      <c r="T95" s="136"/>
      <c r="U95" s="136"/>
    </row>
    <row r="96" spans="2:47" s="7" customFormat="1" ht="19.899999999999999" customHeight="1">
      <c r="B96" s="133"/>
      <c r="C96" s="134"/>
      <c r="D96" s="103" t="s">
        <v>117</v>
      </c>
      <c r="E96" s="134"/>
      <c r="F96" s="134"/>
      <c r="G96" s="134"/>
      <c r="H96" s="134"/>
      <c r="I96" s="134"/>
      <c r="J96" s="134"/>
      <c r="K96" s="134"/>
      <c r="L96" s="134"/>
      <c r="M96" s="134"/>
      <c r="N96" s="222">
        <f>N187</f>
        <v>0</v>
      </c>
      <c r="O96" s="261"/>
      <c r="P96" s="261"/>
      <c r="Q96" s="261"/>
      <c r="R96" s="135"/>
      <c r="T96" s="136"/>
      <c r="U96" s="136"/>
    </row>
    <row r="97" spans="2:65" s="6" customFormat="1" ht="24.95" customHeight="1">
      <c r="B97" s="128"/>
      <c r="C97" s="129"/>
      <c r="D97" s="130" t="s">
        <v>118</v>
      </c>
      <c r="E97" s="129"/>
      <c r="F97" s="129"/>
      <c r="G97" s="129"/>
      <c r="H97" s="129"/>
      <c r="I97" s="129"/>
      <c r="J97" s="129"/>
      <c r="K97" s="129"/>
      <c r="L97" s="129"/>
      <c r="M97" s="129"/>
      <c r="N97" s="259">
        <f>N200</f>
        <v>0</v>
      </c>
      <c r="O97" s="260"/>
      <c r="P97" s="260"/>
      <c r="Q97" s="260"/>
      <c r="R97" s="131"/>
      <c r="T97" s="132"/>
      <c r="U97" s="132"/>
    </row>
    <row r="98" spans="2:65" s="1" customFormat="1" ht="21.75" customHeight="1">
      <c r="B98" s="36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8"/>
      <c r="T98" s="126"/>
      <c r="U98" s="126"/>
    </row>
    <row r="99" spans="2:65" s="1" customFormat="1" ht="29.25" customHeight="1">
      <c r="B99" s="36"/>
      <c r="C99" s="127" t="s">
        <v>119</v>
      </c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258">
        <f>ROUND(N100+N101+N102+N103+N104+N105,2)</f>
        <v>0</v>
      </c>
      <c r="O99" s="262"/>
      <c r="P99" s="262"/>
      <c r="Q99" s="262"/>
      <c r="R99" s="38"/>
      <c r="T99" s="137"/>
      <c r="U99" s="138" t="s">
        <v>41</v>
      </c>
    </row>
    <row r="100" spans="2:65" s="1" customFormat="1" ht="18" customHeight="1">
      <c r="B100" s="36"/>
      <c r="C100" s="37"/>
      <c r="D100" s="219" t="s">
        <v>120</v>
      </c>
      <c r="E100" s="220"/>
      <c r="F100" s="220"/>
      <c r="G100" s="220"/>
      <c r="H100" s="220"/>
      <c r="I100" s="37"/>
      <c r="J100" s="37"/>
      <c r="K100" s="37"/>
      <c r="L100" s="37"/>
      <c r="M100" s="37"/>
      <c r="N100" s="221">
        <f>ROUND(N88*T100,2)</f>
        <v>0</v>
      </c>
      <c r="O100" s="222"/>
      <c r="P100" s="222"/>
      <c r="Q100" s="222"/>
      <c r="R100" s="38"/>
      <c r="S100" s="139"/>
      <c r="T100" s="140"/>
      <c r="U100" s="141" t="s">
        <v>42</v>
      </c>
      <c r="V100" s="142"/>
      <c r="W100" s="142"/>
      <c r="X100" s="142"/>
      <c r="Y100" s="142"/>
      <c r="Z100" s="142"/>
      <c r="AA100" s="142"/>
      <c r="AB100" s="142"/>
      <c r="AC100" s="142"/>
      <c r="AD100" s="142"/>
      <c r="AE100" s="142"/>
      <c r="AF100" s="142"/>
      <c r="AG100" s="142"/>
      <c r="AH100" s="142"/>
      <c r="AI100" s="142"/>
      <c r="AJ100" s="142"/>
      <c r="AK100" s="142"/>
      <c r="AL100" s="142"/>
      <c r="AM100" s="142"/>
      <c r="AN100" s="142"/>
      <c r="AO100" s="142"/>
      <c r="AP100" s="142"/>
      <c r="AQ100" s="142"/>
      <c r="AR100" s="142"/>
      <c r="AS100" s="142"/>
      <c r="AT100" s="142"/>
      <c r="AU100" s="142"/>
      <c r="AV100" s="142"/>
      <c r="AW100" s="142"/>
      <c r="AX100" s="142"/>
      <c r="AY100" s="143" t="s">
        <v>121</v>
      </c>
      <c r="AZ100" s="142"/>
      <c r="BA100" s="142"/>
      <c r="BB100" s="142"/>
      <c r="BC100" s="142"/>
      <c r="BD100" s="142"/>
      <c r="BE100" s="144">
        <f t="shared" ref="BE100:BE105" si="0">IF(U100="základní",N100,0)</f>
        <v>0</v>
      </c>
      <c r="BF100" s="144">
        <f t="shared" ref="BF100:BF105" si="1">IF(U100="snížená",N100,0)</f>
        <v>0</v>
      </c>
      <c r="BG100" s="144">
        <f t="shared" ref="BG100:BG105" si="2">IF(U100="zákl. přenesená",N100,0)</f>
        <v>0</v>
      </c>
      <c r="BH100" s="144">
        <f t="shared" ref="BH100:BH105" si="3">IF(U100="sníž. přenesená",N100,0)</f>
        <v>0</v>
      </c>
      <c r="BI100" s="144">
        <f t="shared" ref="BI100:BI105" si="4">IF(U100="nulová",N100,0)</f>
        <v>0</v>
      </c>
      <c r="BJ100" s="143" t="s">
        <v>85</v>
      </c>
      <c r="BK100" s="142"/>
      <c r="BL100" s="142"/>
      <c r="BM100" s="142"/>
    </row>
    <row r="101" spans="2:65" s="1" customFormat="1" ht="18" customHeight="1">
      <c r="B101" s="36"/>
      <c r="C101" s="37"/>
      <c r="D101" s="219" t="s">
        <v>122</v>
      </c>
      <c r="E101" s="220"/>
      <c r="F101" s="220"/>
      <c r="G101" s="220"/>
      <c r="H101" s="220"/>
      <c r="I101" s="37"/>
      <c r="J101" s="37"/>
      <c r="K101" s="37"/>
      <c r="L101" s="37"/>
      <c r="M101" s="37"/>
      <c r="N101" s="221">
        <f>ROUND(N88*T101,2)</f>
        <v>0</v>
      </c>
      <c r="O101" s="222"/>
      <c r="P101" s="222"/>
      <c r="Q101" s="222"/>
      <c r="R101" s="38"/>
      <c r="S101" s="139"/>
      <c r="T101" s="140"/>
      <c r="U101" s="141" t="s">
        <v>42</v>
      </c>
      <c r="V101" s="142"/>
      <c r="W101" s="142"/>
      <c r="X101" s="142"/>
      <c r="Y101" s="142"/>
      <c r="Z101" s="142"/>
      <c r="AA101" s="142"/>
      <c r="AB101" s="142"/>
      <c r="AC101" s="142"/>
      <c r="AD101" s="142"/>
      <c r="AE101" s="142"/>
      <c r="AF101" s="142"/>
      <c r="AG101" s="142"/>
      <c r="AH101" s="142"/>
      <c r="AI101" s="142"/>
      <c r="AJ101" s="142"/>
      <c r="AK101" s="142"/>
      <c r="AL101" s="142"/>
      <c r="AM101" s="142"/>
      <c r="AN101" s="142"/>
      <c r="AO101" s="142"/>
      <c r="AP101" s="142"/>
      <c r="AQ101" s="142"/>
      <c r="AR101" s="142"/>
      <c r="AS101" s="142"/>
      <c r="AT101" s="142"/>
      <c r="AU101" s="142"/>
      <c r="AV101" s="142"/>
      <c r="AW101" s="142"/>
      <c r="AX101" s="142"/>
      <c r="AY101" s="143" t="s">
        <v>121</v>
      </c>
      <c r="AZ101" s="142"/>
      <c r="BA101" s="142"/>
      <c r="BB101" s="142"/>
      <c r="BC101" s="142"/>
      <c r="BD101" s="142"/>
      <c r="BE101" s="144">
        <f t="shared" si="0"/>
        <v>0</v>
      </c>
      <c r="BF101" s="144">
        <f t="shared" si="1"/>
        <v>0</v>
      </c>
      <c r="BG101" s="144">
        <f t="shared" si="2"/>
        <v>0</v>
      </c>
      <c r="BH101" s="144">
        <f t="shared" si="3"/>
        <v>0</v>
      </c>
      <c r="BI101" s="144">
        <f t="shared" si="4"/>
        <v>0</v>
      </c>
      <c r="BJ101" s="143" t="s">
        <v>85</v>
      </c>
      <c r="BK101" s="142"/>
      <c r="BL101" s="142"/>
      <c r="BM101" s="142"/>
    </row>
    <row r="102" spans="2:65" s="1" customFormat="1" ht="18" customHeight="1">
      <c r="B102" s="36"/>
      <c r="C102" s="37"/>
      <c r="D102" s="219" t="s">
        <v>123</v>
      </c>
      <c r="E102" s="220"/>
      <c r="F102" s="220"/>
      <c r="G102" s="220"/>
      <c r="H102" s="220"/>
      <c r="I102" s="37"/>
      <c r="J102" s="37"/>
      <c r="K102" s="37"/>
      <c r="L102" s="37"/>
      <c r="M102" s="37"/>
      <c r="N102" s="221">
        <f>ROUND(N88*T102,2)</f>
        <v>0</v>
      </c>
      <c r="O102" s="222"/>
      <c r="P102" s="222"/>
      <c r="Q102" s="222"/>
      <c r="R102" s="38"/>
      <c r="S102" s="139"/>
      <c r="T102" s="140"/>
      <c r="U102" s="141" t="s">
        <v>42</v>
      </c>
      <c r="V102" s="142"/>
      <c r="W102" s="142"/>
      <c r="X102" s="142"/>
      <c r="Y102" s="142"/>
      <c r="Z102" s="142"/>
      <c r="AA102" s="142"/>
      <c r="AB102" s="142"/>
      <c r="AC102" s="142"/>
      <c r="AD102" s="142"/>
      <c r="AE102" s="142"/>
      <c r="AF102" s="142"/>
      <c r="AG102" s="142"/>
      <c r="AH102" s="142"/>
      <c r="AI102" s="142"/>
      <c r="AJ102" s="142"/>
      <c r="AK102" s="142"/>
      <c r="AL102" s="142"/>
      <c r="AM102" s="142"/>
      <c r="AN102" s="142"/>
      <c r="AO102" s="142"/>
      <c r="AP102" s="142"/>
      <c r="AQ102" s="142"/>
      <c r="AR102" s="142"/>
      <c r="AS102" s="142"/>
      <c r="AT102" s="142"/>
      <c r="AU102" s="142"/>
      <c r="AV102" s="142"/>
      <c r="AW102" s="142"/>
      <c r="AX102" s="142"/>
      <c r="AY102" s="143" t="s">
        <v>121</v>
      </c>
      <c r="AZ102" s="142"/>
      <c r="BA102" s="142"/>
      <c r="BB102" s="142"/>
      <c r="BC102" s="142"/>
      <c r="BD102" s="142"/>
      <c r="BE102" s="144">
        <f t="shared" si="0"/>
        <v>0</v>
      </c>
      <c r="BF102" s="144">
        <f t="shared" si="1"/>
        <v>0</v>
      </c>
      <c r="BG102" s="144">
        <f t="shared" si="2"/>
        <v>0</v>
      </c>
      <c r="BH102" s="144">
        <f t="shared" si="3"/>
        <v>0</v>
      </c>
      <c r="BI102" s="144">
        <f t="shared" si="4"/>
        <v>0</v>
      </c>
      <c r="BJ102" s="143" t="s">
        <v>85</v>
      </c>
      <c r="BK102" s="142"/>
      <c r="BL102" s="142"/>
      <c r="BM102" s="142"/>
    </row>
    <row r="103" spans="2:65" s="1" customFormat="1" ht="18" customHeight="1">
      <c r="B103" s="36"/>
      <c r="C103" s="37"/>
      <c r="D103" s="219" t="s">
        <v>124</v>
      </c>
      <c r="E103" s="220"/>
      <c r="F103" s="220"/>
      <c r="G103" s="220"/>
      <c r="H103" s="220"/>
      <c r="I103" s="37"/>
      <c r="J103" s="37"/>
      <c r="K103" s="37"/>
      <c r="L103" s="37"/>
      <c r="M103" s="37"/>
      <c r="N103" s="221">
        <f>ROUND(N88*T103,2)</f>
        <v>0</v>
      </c>
      <c r="O103" s="222"/>
      <c r="P103" s="222"/>
      <c r="Q103" s="222"/>
      <c r="R103" s="38"/>
      <c r="S103" s="139"/>
      <c r="T103" s="140"/>
      <c r="U103" s="141" t="s">
        <v>42</v>
      </c>
      <c r="V103" s="142"/>
      <c r="W103" s="142"/>
      <c r="X103" s="142"/>
      <c r="Y103" s="142"/>
      <c r="Z103" s="142"/>
      <c r="AA103" s="142"/>
      <c r="AB103" s="142"/>
      <c r="AC103" s="142"/>
      <c r="AD103" s="142"/>
      <c r="AE103" s="142"/>
      <c r="AF103" s="142"/>
      <c r="AG103" s="142"/>
      <c r="AH103" s="142"/>
      <c r="AI103" s="142"/>
      <c r="AJ103" s="142"/>
      <c r="AK103" s="142"/>
      <c r="AL103" s="142"/>
      <c r="AM103" s="142"/>
      <c r="AN103" s="142"/>
      <c r="AO103" s="142"/>
      <c r="AP103" s="142"/>
      <c r="AQ103" s="142"/>
      <c r="AR103" s="142"/>
      <c r="AS103" s="142"/>
      <c r="AT103" s="142"/>
      <c r="AU103" s="142"/>
      <c r="AV103" s="142"/>
      <c r="AW103" s="142"/>
      <c r="AX103" s="142"/>
      <c r="AY103" s="143" t="s">
        <v>121</v>
      </c>
      <c r="AZ103" s="142"/>
      <c r="BA103" s="142"/>
      <c r="BB103" s="142"/>
      <c r="BC103" s="142"/>
      <c r="BD103" s="142"/>
      <c r="BE103" s="144">
        <f t="shared" si="0"/>
        <v>0</v>
      </c>
      <c r="BF103" s="144">
        <f t="shared" si="1"/>
        <v>0</v>
      </c>
      <c r="BG103" s="144">
        <f t="shared" si="2"/>
        <v>0</v>
      </c>
      <c r="BH103" s="144">
        <f t="shared" si="3"/>
        <v>0</v>
      </c>
      <c r="BI103" s="144">
        <f t="shared" si="4"/>
        <v>0</v>
      </c>
      <c r="BJ103" s="143" t="s">
        <v>85</v>
      </c>
      <c r="BK103" s="142"/>
      <c r="BL103" s="142"/>
      <c r="BM103" s="142"/>
    </row>
    <row r="104" spans="2:65" s="1" customFormat="1" ht="18" customHeight="1">
      <c r="B104" s="36"/>
      <c r="C104" s="37"/>
      <c r="D104" s="219" t="s">
        <v>125</v>
      </c>
      <c r="E104" s="220"/>
      <c r="F104" s="220"/>
      <c r="G104" s="220"/>
      <c r="H104" s="220"/>
      <c r="I104" s="37"/>
      <c r="J104" s="37"/>
      <c r="K104" s="37"/>
      <c r="L104" s="37"/>
      <c r="M104" s="37"/>
      <c r="N104" s="221">
        <f>ROUND(N88*T104,2)</f>
        <v>0</v>
      </c>
      <c r="O104" s="222"/>
      <c r="P104" s="222"/>
      <c r="Q104" s="222"/>
      <c r="R104" s="38"/>
      <c r="S104" s="139"/>
      <c r="T104" s="140"/>
      <c r="U104" s="141" t="s">
        <v>42</v>
      </c>
      <c r="V104" s="142"/>
      <c r="W104" s="142"/>
      <c r="X104" s="142"/>
      <c r="Y104" s="142"/>
      <c r="Z104" s="142"/>
      <c r="AA104" s="142"/>
      <c r="AB104" s="142"/>
      <c r="AC104" s="142"/>
      <c r="AD104" s="142"/>
      <c r="AE104" s="142"/>
      <c r="AF104" s="142"/>
      <c r="AG104" s="142"/>
      <c r="AH104" s="142"/>
      <c r="AI104" s="142"/>
      <c r="AJ104" s="142"/>
      <c r="AK104" s="142"/>
      <c r="AL104" s="142"/>
      <c r="AM104" s="142"/>
      <c r="AN104" s="142"/>
      <c r="AO104" s="142"/>
      <c r="AP104" s="142"/>
      <c r="AQ104" s="142"/>
      <c r="AR104" s="142"/>
      <c r="AS104" s="142"/>
      <c r="AT104" s="142"/>
      <c r="AU104" s="142"/>
      <c r="AV104" s="142"/>
      <c r="AW104" s="142"/>
      <c r="AX104" s="142"/>
      <c r="AY104" s="143" t="s">
        <v>121</v>
      </c>
      <c r="AZ104" s="142"/>
      <c r="BA104" s="142"/>
      <c r="BB104" s="142"/>
      <c r="BC104" s="142"/>
      <c r="BD104" s="142"/>
      <c r="BE104" s="144">
        <f t="shared" si="0"/>
        <v>0</v>
      </c>
      <c r="BF104" s="144">
        <f t="shared" si="1"/>
        <v>0</v>
      </c>
      <c r="BG104" s="144">
        <f t="shared" si="2"/>
        <v>0</v>
      </c>
      <c r="BH104" s="144">
        <f t="shared" si="3"/>
        <v>0</v>
      </c>
      <c r="BI104" s="144">
        <f t="shared" si="4"/>
        <v>0</v>
      </c>
      <c r="BJ104" s="143" t="s">
        <v>85</v>
      </c>
      <c r="BK104" s="142"/>
      <c r="BL104" s="142"/>
      <c r="BM104" s="142"/>
    </row>
    <row r="105" spans="2:65" s="1" customFormat="1" ht="18" customHeight="1">
      <c r="B105" s="36"/>
      <c r="C105" s="37"/>
      <c r="D105" s="103" t="s">
        <v>126</v>
      </c>
      <c r="E105" s="37"/>
      <c r="F105" s="37"/>
      <c r="G105" s="37"/>
      <c r="H105" s="37"/>
      <c r="I105" s="37"/>
      <c r="J105" s="37"/>
      <c r="K105" s="37"/>
      <c r="L105" s="37"/>
      <c r="M105" s="37"/>
      <c r="N105" s="221">
        <f>ROUND(N88*T105,2)</f>
        <v>0</v>
      </c>
      <c r="O105" s="222"/>
      <c r="P105" s="222"/>
      <c r="Q105" s="222"/>
      <c r="R105" s="38"/>
      <c r="S105" s="139"/>
      <c r="T105" s="145"/>
      <c r="U105" s="146" t="s">
        <v>42</v>
      </c>
      <c r="V105" s="142"/>
      <c r="W105" s="142"/>
      <c r="X105" s="142"/>
      <c r="Y105" s="142"/>
      <c r="Z105" s="142"/>
      <c r="AA105" s="142"/>
      <c r="AB105" s="142"/>
      <c r="AC105" s="142"/>
      <c r="AD105" s="142"/>
      <c r="AE105" s="142"/>
      <c r="AF105" s="142"/>
      <c r="AG105" s="142"/>
      <c r="AH105" s="142"/>
      <c r="AI105" s="142"/>
      <c r="AJ105" s="142"/>
      <c r="AK105" s="142"/>
      <c r="AL105" s="142"/>
      <c r="AM105" s="142"/>
      <c r="AN105" s="142"/>
      <c r="AO105" s="142"/>
      <c r="AP105" s="142"/>
      <c r="AQ105" s="142"/>
      <c r="AR105" s="142"/>
      <c r="AS105" s="142"/>
      <c r="AT105" s="142"/>
      <c r="AU105" s="142"/>
      <c r="AV105" s="142"/>
      <c r="AW105" s="142"/>
      <c r="AX105" s="142"/>
      <c r="AY105" s="143" t="s">
        <v>127</v>
      </c>
      <c r="AZ105" s="142"/>
      <c r="BA105" s="142"/>
      <c r="BB105" s="142"/>
      <c r="BC105" s="142"/>
      <c r="BD105" s="142"/>
      <c r="BE105" s="144">
        <f t="shared" si="0"/>
        <v>0</v>
      </c>
      <c r="BF105" s="144">
        <f t="shared" si="1"/>
        <v>0</v>
      </c>
      <c r="BG105" s="144">
        <f t="shared" si="2"/>
        <v>0</v>
      </c>
      <c r="BH105" s="144">
        <f t="shared" si="3"/>
        <v>0</v>
      </c>
      <c r="BI105" s="144">
        <f t="shared" si="4"/>
        <v>0</v>
      </c>
      <c r="BJ105" s="143" t="s">
        <v>85</v>
      </c>
      <c r="BK105" s="142"/>
      <c r="BL105" s="142"/>
      <c r="BM105" s="142"/>
    </row>
    <row r="106" spans="2:65" s="1" customFormat="1">
      <c r="B106" s="36"/>
      <c r="C106" s="37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8"/>
      <c r="T106" s="126"/>
      <c r="U106" s="126"/>
    </row>
    <row r="107" spans="2:65" s="1" customFormat="1" ht="29.25" customHeight="1">
      <c r="B107" s="36"/>
      <c r="C107" s="114" t="s">
        <v>95</v>
      </c>
      <c r="D107" s="115"/>
      <c r="E107" s="115"/>
      <c r="F107" s="115"/>
      <c r="G107" s="115"/>
      <c r="H107" s="115"/>
      <c r="I107" s="115"/>
      <c r="J107" s="115"/>
      <c r="K107" s="115"/>
      <c r="L107" s="232">
        <f>ROUND(SUM(N88+N99),2)</f>
        <v>0</v>
      </c>
      <c r="M107" s="232"/>
      <c r="N107" s="232"/>
      <c r="O107" s="232"/>
      <c r="P107" s="232"/>
      <c r="Q107" s="232"/>
      <c r="R107" s="38"/>
      <c r="T107" s="126"/>
      <c r="U107" s="126"/>
    </row>
    <row r="108" spans="2:65" s="1" customFormat="1" ht="6.95" customHeight="1">
      <c r="B108" s="60"/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1"/>
      <c r="P108" s="61"/>
      <c r="Q108" s="61"/>
      <c r="R108" s="62"/>
      <c r="T108" s="126"/>
      <c r="U108" s="126"/>
    </row>
    <row r="112" spans="2:65" s="1" customFormat="1" ht="6.95" customHeight="1">
      <c r="B112" s="63"/>
      <c r="C112" s="64"/>
      <c r="D112" s="64"/>
      <c r="E112" s="64"/>
      <c r="F112" s="64"/>
      <c r="G112" s="64"/>
      <c r="H112" s="64"/>
      <c r="I112" s="64"/>
      <c r="J112" s="64"/>
      <c r="K112" s="64"/>
      <c r="L112" s="64"/>
      <c r="M112" s="64"/>
      <c r="N112" s="64"/>
      <c r="O112" s="64"/>
      <c r="P112" s="64"/>
      <c r="Q112" s="64"/>
      <c r="R112" s="65"/>
    </row>
    <row r="113" spans="2:65" s="1" customFormat="1" ht="36.950000000000003" customHeight="1">
      <c r="B113" s="36"/>
      <c r="C113" s="200" t="s">
        <v>128</v>
      </c>
      <c r="D113" s="247"/>
      <c r="E113" s="247"/>
      <c r="F113" s="247"/>
      <c r="G113" s="247"/>
      <c r="H113" s="247"/>
      <c r="I113" s="247"/>
      <c r="J113" s="247"/>
      <c r="K113" s="247"/>
      <c r="L113" s="247"/>
      <c r="M113" s="247"/>
      <c r="N113" s="247"/>
      <c r="O113" s="247"/>
      <c r="P113" s="247"/>
      <c r="Q113" s="247"/>
      <c r="R113" s="38"/>
    </row>
    <row r="114" spans="2:65" s="1" customFormat="1" ht="6.95" customHeight="1"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8"/>
    </row>
    <row r="115" spans="2:65" s="1" customFormat="1" ht="30" customHeight="1">
      <c r="B115" s="36"/>
      <c r="C115" s="32" t="s">
        <v>18</v>
      </c>
      <c r="D115" s="37"/>
      <c r="E115" s="37"/>
      <c r="F115" s="245" t="str">
        <f>F6</f>
        <v>Stavební úpravy budov E, I, D, K - SSHR - středisko Opavan</v>
      </c>
      <c r="G115" s="246"/>
      <c r="H115" s="246"/>
      <c r="I115" s="246"/>
      <c r="J115" s="246"/>
      <c r="K115" s="246"/>
      <c r="L115" s="246"/>
      <c r="M115" s="246"/>
      <c r="N115" s="246"/>
      <c r="O115" s="246"/>
      <c r="P115" s="246"/>
      <c r="Q115" s="37"/>
      <c r="R115" s="38"/>
    </row>
    <row r="116" spans="2:65" s="1" customFormat="1" ht="36.950000000000003" customHeight="1">
      <c r="B116" s="36"/>
      <c r="C116" s="70" t="s">
        <v>102</v>
      </c>
      <c r="D116" s="37"/>
      <c r="E116" s="37"/>
      <c r="F116" s="235" t="str">
        <f>F7</f>
        <v>02.1 - Budova D - podlahové konstrukce m.č. 102, 103, 104, 110 a 113</v>
      </c>
      <c r="G116" s="247"/>
      <c r="H116" s="247"/>
      <c r="I116" s="247"/>
      <c r="J116" s="247"/>
      <c r="K116" s="247"/>
      <c r="L116" s="247"/>
      <c r="M116" s="247"/>
      <c r="N116" s="247"/>
      <c r="O116" s="247"/>
      <c r="P116" s="247"/>
      <c r="Q116" s="37"/>
      <c r="R116" s="38"/>
    </row>
    <row r="117" spans="2:65" s="1" customFormat="1" ht="6.95" customHeight="1"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8"/>
    </row>
    <row r="118" spans="2:65" s="1" customFormat="1" ht="18" customHeight="1">
      <c r="B118" s="36"/>
      <c r="C118" s="32" t="s">
        <v>23</v>
      </c>
      <c r="D118" s="37"/>
      <c r="E118" s="37"/>
      <c r="F118" s="30" t="str">
        <f>F9</f>
        <v>Uherské Hradiště, k.ú. Sady, parc.č. 322</v>
      </c>
      <c r="G118" s="37"/>
      <c r="H118" s="37"/>
      <c r="I118" s="37"/>
      <c r="J118" s="37"/>
      <c r="K118" s="32" t="s">
        <v>25</v>
      </c>
      <c r="L118" s="37"/>
      <c r="M118" s="249">
        <f>IF(O9="","",O9)</f>
        <v>42964</v>
      </c>
      <c r="N118" s="249"/>
      <c r="O118" s="249"/>
      <c r="P118" s="249"/>
      <c r="Q118" s="37"/>
      <c r="R118" s="38"/>
    </row>
    <row r="119" spans="2:65" s="1" customFormat="1" ht="6.95" customHeight="1"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8"/>
    </row>
    <row r="120" spans="2:65" s="1" customFormat="1" ht="15">
      <c r="B120" s="36"/>
      <c r="C120" s="32" t="s">
        <v>26</v>
      </c>
      <c r="D120" s="37"/>
      <c r="E120" s="37"/>
      <c r="F120" s="30" t="str">
        <f>E12</f>
        <v>ČR - SSHR, Šeříkova 1/616, 150 85 Praha 5</v>
      </c>
      <c r="G120" s="37"/>
      <c r="H120" s="37"/>
      <c r="I120" s="37"/>
      <c r="J120" s="37"/>
      <c r="K120" s="32" t="s">
        <v>32</v>
      </c>
      <c r="L120" s="37"/>
      <c r="M120" s="204" t="str">
        <f>E18</f>
        <v>Ing. Martin Heider</v>
      </c>
      <c r="N120" s="204"/>
      <c r="O120" s="204"/>
      <c r="P120" s="204"/>
      <c r="Q120" s="204"/>
      <c r="R120" s="38"/>
    </row>
    <row r="121" spans="2:65" s="1" customFormat="1" ht="14.45" customHeight="1">
      <c r="B121" s="36"/>
      <c r="C121" s="32" t="s">
        <v>30</v>
      </c>
      <c r="D121" s="37"/>
      <c r="E121" s="37"/>
      <c r="F121" s="30" t="str">
        <f>IF(E15="","",E15)</f>
        <v>Vyplň údaj</v>
      </c>
      <c r="G121" s="37"/>
      <c r="H121" s="37"/>
      <c r="I121" s="37"/>
      <c r="J121" s="37"/>
      <c r="K121" s="32" t="s">
        <v>35</v>
      </c>
      <c r="L121" s="37"/>
      <c r="M121" s="204" t="str">
        <f>E21</f>
        <v xml:space="preserve"> </v>
      </c>
      <c r="N121" s="204"/>
      <c r="O121" s="204"/>
      <c r="P121" s="204"/>
      <c r="Q121" s="204"/>
      <c r="R121" s="38"/>
    </row>
    <row r="122" spans="2:65" s="1" customFormat="1" ht="10.35" customHeight="1"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8"/>
    </row>
    <row r="123" spans="2:65" s="8" customFormat="1" ht="29.25" customHeight="1">
      <c r="B123" s="147"/>
      <c r="C123" s="148" t="s">
        <v>129</v>
      </c>
      <c r="D123" s="149" t="s">
        <v>130</v>
      </c>
      <c r="E123" s="149" t="s">
        <v>59</v>
      </c>
      <c r="F123" s="263" t="s">
        <v>131</v>
      </c>
      <c r="G123" s="263"/>
      <c r="H123" s="263"/>
      <c r="I123" s="263"/>
      <c r="J123" s="149" t="s">
        <v>132</v>
      </c>
      <c r="K123" s="149" t="s">
        <v>133</v>
      </c>
      <c r="L123" s="264" t="s">
        <v>134</v>
      </c>
      <c r="M123" s="264"/>
      <c r="N123" s="263" t="s">
        <v>107</v>
      </c>
      <c r="O123" s="263"/>
      <c r="P123" s="263"/>
      <c r="Q123" s="265"/>
      <c r="R123" s="150"/>
      <c r="T123" s="81" t="s">
        <v>135</v>
      </c>
      <c r="U123" s="82" t="s">
        <v>41</v>
      </c>
      <c r="V123" s="82" t="s">
        <v>136</v>
      </c>
      <c r="W123" s="82" t="s">
        <v>137</v>
      </c>
      <c r="X123" s="82" t="s">
        <v>138</v>
      </c>
      <c r="Y123" s="82" t="s">
        <v>139</v>
      </c>
      <c r="Z123" s="82" t="s">
        <v>140</v>
      </c>
      <c r="AA123" s="83" t="s">
        <v>141</v>
      </c>
    </row>
    <row r="124" spans="2:65" s="1" customFormat="1" ht="29.25" customHeight="1">
      <c r="B124" s="36"/>
      <c r="C124" s="85" t="s">
        <v>104</v>
      </c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283">
        <f>BK124</f>
        <v>0</v>
      </c>
      <c r="O124" s="284"/>
      <c r="P124" s="284"/>
      <c r="Q124" s="284"/>
      <c r="R124" s="38"/>
      <c r="T124" s="84"/>
      <c r="U124" s="52"/>
      <c r="V124" s="52"/>
      <c r="W124" s="151">
        <f>W125+W177+W200+W203</f>
        <v>0</v>
      </c>
      <c r="X124" s="52"/>
      <c r="Y124" s="151">
        <f>Y125+Y177+Y200+Y203</f>
        <v>12.9107716</v>
      </c>
      <c r="Z124" s="52"/>
      <c r="AA124" s="152">
        <f>AA125+AA177+AA200+AA203</f>
        <v>1.2085920000000001</v>
      </c>
      <c r="AT124" s="20" t="s">
        <v>76</v>
      </c>
      <c r="AU124" s="20" t="s">
        <v>109</v>
      </c>
      <c r="BK124" s="153">
        <f>BK125+BK177+BK200+BK203</f>
        <v>0</v>
      </c>
    </row>
    <row r="125" spans="2:65" s="9" customFormat="1" ht="37.35" customHeight="1">
      <c r="B125" s="154"/>
      <c r="C125" s="155"/>
      <c r="D125" s="156" t="s">
        <v>110</v>
      </c>
      <c r="E125" s="156"/>
      <c r="F125" s="156"/>
      <c r="G125" s="156"/>
      <c r="H125" s="156"/>
      <c r="I125" s="156"/>
      <c r="J125" s="156"/>
      <c r="K125" s="156"/>
      <c r="L125" s="156"/>
      <c r="M125" s="156"/>
      <c r="N125" s="285">
        <f>BK125</f>
        <v>0</v>
      </c>
      <c r="O125" s="259"/>
      <c r="P125" s="259"/>
      <c r="Q125" s="259"/>
      <c r="R125" s="157"/>
      <c r="T125" s="158"/>
      <c r="U125" s="155"/>
      <c r="V125" s="155"/>
      <c r="W125" s="159">
        <f>W126+W159+W170+W175</f>
        <v>0</v>
      </c>
      <c r="X125" s="155"/>
      <c r="Y125" s="159">
        <f>Y126+Y159+Y170+Y175</f>
        <v>12.8599736</v>
      </c>
      <c r="Z125" s="155"/>
      <c r="AA125" s="160">
        <f>AA126+AA159+AA170+AA175</f>
        <v>1.2085920000000001</v>
      </c>
      <c r="AR125" s="161" t="s">
        <v>85</v>
      </c>
      <c r="AT125" s="162" t="s">
        <v>76</v>
      </c>
      <c r="AU125" s="162" t="s">
        <v>77</v>
      </c>
      <c r="AY125" s="161" t="s">
        <v>142</v>
      </c>
      <c r="BK125" s="163">
        <f>BK126+BK159+BK170+BK175</f>
        <v>0</v>
      </c>
    </row>
    <row r="126" spans="2:65" s="9" customFormat="1" ht="19.899999999999999" customHeight="1">
      <c r="B126" s="154"/>
      <c r="C126" s="155"/>
      <c r="D126" s="164" t="s">
        <v>111</v>
      </c>
      <c r="E126" s="164"/>
      <c r="F126" s="164"/>
      <c r="G126" s="164"/>
      <c r="H126" s="164"/>
      <c r="I126" s="164"/>
      <c r="J126" s="164"/>
      <c r="K126" s="164"/>
      <c r="L126" s="164"/>
      <c r="M126" s="164"/>
      <c r="N126" s="286">
        <f>BK126</f>
        <v>0</v>
      </c>
      <c r="O126" s="287"/>
      <c r="P126" s="287"/>
      <c r="Q126" s="287"/>
      <c r="R126" s="157"/>
      <c r="T126" s="158"/>
      <c r="U126" s="155"/>
      <c r="V126" s="155"/>
      <c r="W126" s="159">
        <f>SUM(W127:W158)</f>
        <v>0</v>
      </c>
      <c r="X126" s="155"/>
      <c r="Y126" s="159">
        <f>SUM(Y127:Y158)</f>
        <v>12.8523</v>
      </c>
      <c r="Z126" s="155"/>
      <c r="AA126" s="160">
        <f>SUM(AA127:AA158)</f>
        <v>0</v>
      </c>
      <c r="AR126" s="161" t="s">
        <v>85</v>
      </c>
      <c r="AT126" s="162" t="s">
        <v>76</v>
      </c>
      <c r="AU126" s="162" t="s">
        <v>85</v>
      </c>
      <c r="AY126" s="161" t="s">
        <v>142</v>
      </c>
      <c r="BK126" s="163">
        <f>SUM(BK127:BK158)</f>
        <v>0</v>
      </c>
    </row>
    <row r="127" spans="2:65" s="1" customFormat="1" ht="69.75" customHeight="1">
      <c r="B127" s="36"/>
      <c r="C127" s="165" t="s">
        <v>85</v>
      </c>
      <c r="D127" s="165" t="s">
        <v>143</v>
      </c>
      <c r="E127" s="166" t="s">
        <v>144</v>
      </c>
      <c r="F127" s="266" t="s">
        <v>145</v>
      </c>
      <c r="G127" s="266"/>
      <c r="H127" s="266"/>
      <c r="I127" s="266"/>
      <c r="J127" s="167" t="s">
        <v>146</v>
      </c>
      <c r="K127" s="168">
        <v>191.84</v>
      </c>
      <c r="L127" s="267">
        <v>0</v>
      </c>
      <c r="M127" s="268"/>
      <c r="N127" s="269">
        <f>ROUND(L127*K127,2)</f>
        <v>0</v>
      </c>
      <c r="O127" s="269"/>
      <c r="P127" s="269"/>
      <c r="Q127" s="269"/>
      <c r="R127" s="38"/>
      <c r="T127" s="169" t="s">
        <v>21</v>
      </c>
      <c r="U127" s="45" t="s">
        <v>42</v>
      </c>
      <c r="V127" s="37"/>
      <c r="W127" s="170">
        <f>V127*K127</f>
        <v>0</v>
      </c>
      <c r="X127" s="170">
        <v>6.3E-2</v>
      </c>
      <c r="Y127" s="170">
        <f>X127*K127</f>
        <v>12.08592</v>
      </c>
      <c r="Z127" s="170">
        <v>0</v>
      </c>
      <c r="AA127" s="171">
        <f>Z127*K127</f>
        <v>0</v>
      </c>
      <c r="AR127" s="20" t="s">
        <v>147</v>
      </c>
      <c r="AT127" s="20" t="s">
        <v>143</v>
      </c>
      <c r="AU127" s="20" t="s">
        <v>101</v>
      </c>
      <c r="AY127" s="20" t="s">
        <v>142</v>
      </c>
      <c r="BE127" s="107">
        <f>IF(U127="základní",N127,0)</f>
        <v>0</v>
      </c>
      <c r="BF127" s="107">
        <f>IF(U127="snížená",N127,0)</f>
        <v>0</v>
      </c>
      <c r="BG127" s="107">
        <f>IF(U127="zákl. přenesená",N127,0)</f>
        <v>0</v>
      </c>
      <c r="BH127" s="107">
        <f>IF(U127="sníž. přenesená",N127,0)</f>
        <v>0</v>
      </c>
      <c r="BI127" s="107">
        <f>IF(U127="nulová",N127,0)</f>
        <v>0</v>
      </c>
      <c r="BJ127" s="20" t="s">
        <v>85</v>
      </c>
      <c r="BK127" s="107">
        <f>ROUND(L127*K127,2)</f>
        <v>0</v>
      </c>
      <c r="BL127" s="20" t="s">
        <v>147</v>
      </c>
      <c r="BM127" s="20" t="s">
        <v>148</v>
      </c>
    </row>
    <row r="128" spans="2:65" s="10" customFormat="1" ht="22.5" customHeight="1">
      <c r="B128" s="172"/>
      <c r="C128" s="173"/>
      <c r="D128" s="173"/>
      <c r="E128" s="174" t="s">
        <v>21</v>
      </c>
      <c r="F128" s="270" t="s">
        <v>149</v>
      </c>
      <c r="G128" s="271"/>
      <c r="H128" s="271"/>
      <c r="I128" s="271"/>
      <c r="J128" s="173"/>
      <c r="K128" s="175">
        <v>18.8</v>
      </c>
      <c r="L128" s="173"/>
      <c r="M128" s="173"/>
      <c r="N128" s="173"/>
      <c r="O128" s="173"/>
      <c r="P128" s="173"/>
      <c r="Q128" s="173"/>
      <c r="R128" s="176"/>
      <c r="T128" s="177"/>
      <c r="U128" s="173"/>
      <c r="V128" s="173"/>
      <c r="W128" s="173"/>
      <c r="X128" s="173"/>
      <c r="Y128" s="173"/>
      <c r="Z128" s="173"/>
      <c r="AA128" s="178"/>
      <c r="AT128" s="179" t="s">
        <v>150</v>
      </c>
      <c r="AU128" s="179" t="s">
        <v>101</v>
      </c>
      <c r="AV128" s="10" t="s">
        <v>101</v>
      </c>
      <c r="AW128" s="10" t="s">
        <v>34</v>
      </c>
      <c r="AX128" s="10" t="s">
        <v>77</v>
      </c>
      <c r="AY128" s="179" t="s">
        <v>142</v>
      </c>
    </row>
    <row r="129" spans="2:65" s="10" customFormat="1" ht="22.5" customHeight="1">
      <c r="B129" s="172"/>
      <c r="C129" s="173"/>
      <c r="D129" s="173"/>
      <c r="E129" s="174" t="s">
        <v>21</v>
      </c>
      <c r="F129" s="272" t="s">
        <v>151</v>
      </c>
      <c r="G129" s="273"/>
      <c r="H129" s="273"/>
      <c r="I129" s="273"/>
      <c r="J129" s="173"/>
      <c r="K129" s="175">
        <v>28.16</v>
      </c>
      <c r="L129" s="173"/>
      <c r="M129" s="173"/>
      <c r="N129" s="173"/>
      <c r="O129" s="173"/>
      <c r="P129" s="173"/>
      <c r="Q129" s="173"/>
      <c r="R129" s="176"/>
      <c r="T129" s="177"/>
      <c r="U129" s="173"/>
      <c r="V129" s="173"/>
      <c r="W129" s="173"/>
      <c r="X129" s="173"/>
      <c r="Y129" s="173"/>
      <c r="Z129" s="173"/>
      <c r="AA129" s="178"/>
      <c r="AT129" s="179" t="s">
        <v>150</v>
      </c>
      <c r="AU129" s="179" t="s">
        <v>101</v>
      </c>
      <c r="AV129" s="10" t="s">
        <v>101</v>
      </c>
      <c r="AW129" s="10" t="s">
        <v>34</v>
      </c>
      <c r="AX129" s="10" t="s">
        <v>77</v>
      </c>
      <c r="AY129" s="179" t="s">
        <v>142</v>
      </c>
    </row>
    <row r="130" spans="2:65" s="10" customFormat="1" ht="22.5" customHeight="1">
      <c r="B130" s="172"/>
      <c r="C130" s="173"/>
      <c r="D130" s="173"/>
      <c r="E130" s="174" t="s">
        <v>21</v>
      </c>
      <c r="F130" s="272" t="s">
        <v>152</v>
      </c>
      <c r="G130" s="273"/>
      <c r="H130" s="273"/>
      <c r="I130" s="273"/>
      <c r="J130" s="173"/>
      <c r="K130" s="175">
        <v>93.27</v>
      </c>
      <c r="L130" s="173"/>
      <c r="M130" s="173"/>
      <c r="N130" s="173"/>
      <c r="O130" s="173"/>
      <c r="P130" s="173"/>
      <c r="Q130" s="173"/>
      <c r="R130" s="176"/>
      <c r="T130" s="177"/>
      <c r="U130" s="173"/>
      <c r="V130" s="173"/>
      <c r="W130" s="173"/>
      <c r="X130" s="173"/>
      <c r="Y130" s="173"/>
      <c r="Z130" s="173"/>
      <c r="AA130" s="178"/>
      <c r="AT130" s="179" t="s">
        <v>150</v>
      </c>
      <c r="AU130" s="179" t="s">
        <v>101</v>
      </c>
      <c r="AV130" s="10" t="s">
        <v>101</v>
      </c>
      <c r="AW130" s="10" t="s">
        <v>34</v>
      </c>
      <c r="AX130" s="10" t="s">
        <v>77</v>
      </c>
      <c r="AY130" s="179" t="s">
        <v>142</v>
      </c>
    </row>
    <row r="131" spans="2:65" s="10" customFormat="1" ht="22.5" customHeight="1">
      <c r="B131" s="172"/>
      <c r="C131" s="173"/>
      <c r="D131" s="173"/>
      <c r="E131" s="174" t="s">
        <v>21</v>
      </c>
      <c r="F131" s="272" t="s">
        <v>153</v>
      </c>
      <c r="G131" s="273"/>
      <c r="H131" s="273"/>
      <c r="I131" s="273"/>
      <c r="J131" s="173"/>
      <c r="K131" s="175">
        <v>20.47</v>
      </c>
      <c r="L131" s="173"/>
      <c r="M131" s="173"/>
      <c r="N131" s="173"/>
      <c r="O131" s="173"/>
      <c r="P131" s="173"/>
      <c r="Q131" s="173"/>
      <c r="R131" s="176"/>
      <c r="T131" s="177"/>
      <c r="U131" s="173"/>
      <c r="V131" s="173"/>
      <c r="W131" s="173"/>
      <c r="X131" s="173"/>
      <c r="Y131" s="173"/>
      <c r="Z131" s="173"/>
      <c r="AA131" s="178"/>
      <c r="AT131" s="179" t="s">
        <v>150</v>
      </c>
      <c r="AU131" s="179" t="s">
        <v>101</v>
      </c>
      <c r="AV131" s="10" t="s">
        <v>101</v>
      </c>
      <c r="AW131" s="10" t="s">
        <v>34</v>
      </c>
      <c r="AX131" s="10" t="s">
        <v>77</v>
      </c>
      <c r="AY131" s="179" t="s">
        <v>142</v>
      </c>
    </row>
    <row r="132" spans="2:65" s="10" customFormat="1" ht="22.5" customHeight="1">
      <c r="B132" s="172"/>
      <c r="C132" s="173"/>
      <c r="D132" s="173"/>
      <c r="E132" s="174" t="s">
        <v>21</v>
      </c>
      <c r="F132" s="272" t="s">
        <v>154</v>
      </c>
      <c r="G132" s="273"/>
      <c r="H132" s="273"/>
      <c r="I132" s="273"/>
      <c r="J132" s="173"/>
      <c r="K132" s="175">
        <v>31.14</v>
      </c>
      <c r="L132" s="173"/>
      <c r="M132" s="173"/>
      <c r="N132" s="173"/>
      <c r="O132" s="173"/>
      <c r="P132" s="173"/>
      <c r="Q132" s="173"/>
      <c r="R132" s="176"/>
      <c r="T132" s="177"/>
      <c r="U132" s="173"/>
      <c r="V132" s="173"/>
      <c r="W132" s="173"/>
      <c r="X132" s="173"/>
      <c r="Y132" s="173"/>
      <c r="Z132" s="173"/>
      <c r="AA132" s="178"/>
      <c r="AT132" s="179" t="s">
        <v>150</v>
      </c>
      <c r="AU132" s="179" t="s">
        <v>101</v>
      </c>
      <c r="AV132" s="10" t="s">
        <v>101</v>
      </c>
      <c r="AW132" s="10" t="s">
        <v>34</v>
      </c>
      <c r="AX132" s="10" t="s">
        <v>77</v>
      </c>
      <c r="AY132" s="179" t="s">
        <v>142</v>
      </c>
    </row>
    <row r="133" spans="2:65" s="1" customFormat="1" ht="22.5" customHeight="1">
      <c r="B133" s="36"/>
      <c r="C133" s="165" t="s">
        <v>101</v>
      </c>
      <c r="D133" s="165" t="s">
        <v>143</v>
      </c>
      <c r="E133" s="166" t="s">
        <v>155</v>
      </c>
      <c r="F133" s="266" t="s">
        <v>156</v>
      </c>
      <c r="G133" s="266"/>
      <c r="H133" s="266"/>
      <c r="I133" s="266"/>
      <c r="J133" s="167" t="s">
        <v>157</v>
      </c>
      <c r="K133" s="168">
        <v>42.75</v>
      </c>
      <c r="L133" s="267">
        <v>0</v>
      </c>
      <c r="M133" s="268"/>
      <c r="N133" s="269">
        <f>ROUND(L133*K133,2)</f>
        <v>0</v>
      </c>
      <c r="O133" s="269"/>
      <c r="P133" s="269"/>
      <c r="Q133" s="269"/>
      <c r="R133" s="38"/>
      <c r="T133" s="169" t="s">
        <v>21</v>
      </c>
      <c r="U133" s="45" t="s">
        <v>42</v>
      </c>
      <c r="V133" s="37"/>
      <c r="W133" s="170">
        <f>V133*K133</f>
        <v>0</v>
      </c>
      <c r="X133" s="170">
        <v>0</v>
      </c>
      <c r="Y133" s="170">
        <f>X133*K133</f>
        <v>0</v>
      </c>
      <c r="Z133" s="170">
        <v>0</v>
      </c>
      <c r="AA133" s="171">
        <f>Z133*K133</f>
        <v>0</v>
      </c>
      <c r="AR133" s="20" t="s">
        <v>147</v>
      </c>
      <c r="AT133" s="20" t="s">
        <v>143</v>
      </c>
      <c r="AU133" s="20" t="s">
        <v>101</v>
      </c>
      <c r="AY133" s="20" t="s">
        <v>142</v>
      </c>
      <c r="BE133" s="107">
        <f>IF(U133="základní",N133,0)</f>
        <v>0</v>
      </c>
      <c r="BF133" s="107">
        <f>IF(U133="snížená",N133,0)</f>
        <v>0</v>
      </c>
      <c r="BG133" s="107">
        <f>IF(U133="zákl. přenesená",N133,0)</f>
        <v>0</v>
      </c>
      <c r="BH133" s="107">
        <f>IF(U133="sníž. přenesená",N133,0)</f>
        <v>0</v>
      </c>
      <c r="BI133" s="107">
        <f>IF(U133="nulová",N133,0)</f>
        <v>0</v>
      </c>
      <c r="BJ133" s="20" t="s">
        <v>85</v>
      </c>
      <c r="BK133" s="107">
        <f>ROUND(L133*K133,2)</f>
        <v>0</v>
      </c>
      <c r="BL133" s="20" t="s">
        <v>147</v>
      </c>
      <c r="BM133" s="20" t="s">
        <v>158</v>
      </c>
    </row>
    <row r="134" spans="2:65" s="10" customFormat="1" ht="22.5" customHeight="1">
      <c r="B134" s="172"/>
      <c r="C134" s="173"/>
      <c r="D134" s="173"/>
      <c r="E134" s="174" t="s">
        <v>21</v>
      </c>
      <c r="F134" s="270" t="s">
        <v>159</v>
      </c>
      <c r="G134" s="271"/>
      <c r="H134" s="271"/>
      <c r="I134" s="271"/>
      <c r="J134" s="173"/>
      <c r="K134" s="175">
        <v>4.6500000000000004</v>
      </c>
      <c r="L134" s="173"/>
      <c r="M134" s="173"/>
      <c r="N134" s="173"/>
      <c r="O134" s="173"/>
      <c r="P134" s="173"/>
      <c r="Q134" s="173"/>
      <c r="R134" s="176"/>
      <c r="T134" s="177"/>
      <c r="U134" s="173"/>
      <c r="V134" s="173"/>
      <c r="W134" s="173"/>
      <c r="X134" s="173"/>
      <c r="Y134" s="173"/>
      <c r="Z134" s="173"/>
      <c r="AA134" s="178"/>
      <c r="AT134" s="179" t="s">
        <v>150</v>
      </c>
      <c r="AU134" s="179" t="s">
        <v>101</v>
      </c>
      <c r="AV134" s="10" t="s">
        <v>101</v>
      </c>
      <c r="AW134" s="10" t="s">
        <v>34</v>
      </c>
      <c r="AX134" s="10" t="s">
        <v>77</v>
      </c>
      <c r="AY134" s="179" t="s">
        <v>142</v>
      </c>
    </row>
    <row r="135" spans="2:65" s="10" customFormat="1" ht="22.5" customHeight="1">
      <c r="B135" s="172"/>
      <c r="C135" s="173"/>
      <c r="D135" s="173"/>
      <c r="E135" s="174" t="s">
        <v>21</v>
      </c>
      <c r="F135" s="272" t="s">
        <v>160</v>
      </c>
      <c r="G135" s="273"/>
      <c r="H135" s="273"/>
      <c r="I135" s="273"/>
      <c r="J135" s="173"/>
      <c r="K135" s="175">
        <v>1.45</v>
      </c>
      <c r="L135" s="173"/>
      <c r="M135" s="173"/>
      <c r="N135" s="173"/>
      <c r="O135" s="173"/>
      <c r="P135" s="173"/>
      <c r="Q135" s="173"/>
      <c r="R135" s="176"/>
      <c r="T135" s="177"/>
      <c r="U135" s="173"/>
      <c r="V135" s="173"/>
      <c r="W135" s="173"/>
      <c r="X135" s="173"/>
      <c r="Y135" s="173"/>
      <c r="Z135" s="173"/>
      <c r="AA135" s="178"/>
      <c r="AT135" s="179" t="s">
        <v>150</v>
      </c>
      <c r="AU135" s="179" t="s">
        <v>101</v>
      </c>
      <c r="AV135" s="10" t="s">
        <v>101</v>
      </c>
      <c r="AW135" s="10" t="s">
        <v>34</v>
      </c>
      <c r="AX135" s="10" t="s">
        <v>77</v>
      </c>
      <c r="AY135" s="179" t="s">
        <v>142</v>
      </c>
    </row>
    <row r="136" spans="2:65" s="10" customFormat="1" ht="22.5" customHeight="1">
      <c r="B136" s="172"/>
      <c r="C136" s="173"/>
      <c r="D136" s="173"/>
      <c r="E136" s="174" t="s">
        <v>21</v>
      </c>
      <c r="F136" s="272" t="s">
        <v>161</v>
      </c>
      <c r="G136" s="273"/>
      <c r="H136" s="273"/>
      <c r="I136" s="273"/>
      <c r="J136" s="173"/>
      <c r="K136" s="175">
        <v>30.55</v>
      </c>
      <c r="L136" s="173"/>
      <c r="M136" s="173"/>
      <c r="N136" s="173"/>
      <c r="O136" s="173"/>
      <c r="P136" s="173"/>
      <c r="Q136" s="173"/>
      <c r="R136" s="176"/>
      <c r="T136" s="177"/>
      <c r="U136" s="173"/>
      <c r="V136" s="173"/>
      <c r="W136" s="173"/>
      <c r="X136" s="173"/>
      <c r="Y136" s="173"/>
      <c r="Z136" s="173"/>
      <c r="AA136" s="178"/>
      <c r="AT136" s="179" t="s">
        <v>150</v>
      </c>
      <c r="AU136" s="179" t="s">
        <v>101</v>
      </c>
      <c r="AV136" s="10" t="s">
        <v>101</v>
      </c>
      <c r="AW136" s="10" t="s">
        <v>34</v>
      </c>
      <c r="AX136" s="10" t="s">
        <v>77</v>
      </c>
      <c r="AY136" s="179" t="s">
        <v>142</v>
      </c>
    </row>
    <row r="137" spans="2:65" s="10" customFormat="1" ht="22.5" customHeight="1">
      <c r="B137" s="172"/>
      <c r="C137" s="173"/>
      <c r="D137" s="173"/>
      <c r="E137" s="174" t="s">
        <v>21</v>
      </c>
      <c r="F137" s="272" t="s">
        <v>162</v>
      </c>
      <c r="G137" s="273"/>
      <c r="H137" s="273"/>
      <c r="I137" s="273"/>
      <c r="J137" s="173"/>
      <c r="K137" s="175">
        <v>4.6500000000000004</v>
      </c>
      <c r="L137" s="173"/>
      <c r="M137" s="173"/>
      <c r="N137" s="173"/>
      <c r="O137" s="173"/>
      <c r="P137" s="173"/>
      <c r="Q137" s="173"/>
      <c r="R137" s="176"/>
      <c r="T137" s="177"/>
      <c r="U137" s="173"/>
      <c r="V137" s="173"/>
      <c r="W137" s="173"/>
      <c r="X137" s="173"/>
      <c r="Y137" s="173"/>
      <c r="Z137" s="173"/>
      <c r="AA137" s="178"/>
      <c r="AT137" s="179" t="s">
        <v>150</v>
      </c>
      <c r="AU137" s="179" t="s">
        <v>101</v>
      </c>
      <c r="AV137" s="10" t="s">
        <v>101</v>
      </c>
      <c r="AW137" s="10" t="s">
        <v>34</v>
      </c>
      <c r="AX137" s="10" t="s">
        <v>77</v>
      </c>
      <c r="AY137" s="179" t="s">
        <v>142</v>
      </c>
    </row>
    <row r="138" spans="2:65" s="10" customFormat="1" ht="22.5" customHeight="1">
      <c r="B138" s="172"/>
      <c r="C138" s="173"/>
      <c r="D138" s="173"/>
      <c r="E138" s="174" t="s">
        <v>21</v>
      </c>
      <c r="F138" s="272" t="s">
        <v>163</v>
      </c>
      <c r="G138" s="273"/>
      <c r="H138" s="273"/>
      <c r="I138" s="273"/>
      <c r="J138" s="173"/>
      <c r="K138" s="175">
        <v>1.45</v>
      </c>
      <c r="L138" s="173"/>
      <c r="M138" s="173"/>
      <c r="N138" s="173"/>
      <c r="O138" s="173"/>
      <c r="P138" s="173"/>
      <c r="Q138" s="173"/>
      <c r="R138" s="176"/>
      <c r="T138" s="177"/>
      <c r="U138" s="173"/>
      <c r="V138" s="173"/>
      <c r="W138" s="173"/>
      <c r="X138" s="173"/>
      <c r="Y138" s="173"/>
      <c r="Z138" s="173"/>
      <c r="AA138" s="178"/>
      <c r="AT138" s="179" t="s">
        <v>150</v>
      </c>
      <c r="AU138" s="179" t="s">
        <v>101</v>
      </c>
      <c r="AV138" s="10" t="s">
        <v>101</v>
      </c>
      <c r="AW138" s="10" t="s">
        <v>34</v>
      </c>
      <c r="AX138" s="10" t="s">
        <v>77</v>
      </c>
      <c r="AY138" s="179" t="s">
        <v>142</v>
      </c>
    </row>
    <row r="139" spans="2:65" s="11" customFormat="1" ht="22.5" customHeight="1">
      <c r="B139" s="180"/>
      <c r="C139" s="181"/>
      <c r="D139" s="181"/>
      <c r="E139" s="182" t="s">
        <v>21</v>
      </c>
      <c r="F139" s="274" t="s">
        <v>164</v>
      </c>
      <c r="G139" s="275"/>
      <c r="H139" s="275"/>
      <c r="I139" s="275"/>
      <c r="J139" s="181"/>
      <c r="K139" s="183">
        <v>42.75</v>
      </c>
      <c r="L139" s="181"/>
      <c r="M139" s="181"/>
      <c r="N139" s="181"/>
      <c r="O139" s="181"/>
      <c r="P139" s="181"/>
      <c r="Q139" s="181"/>
      <c r="R139" s="184"/>
      <c r="T139" s="185"/>
      <c r="U139" s="181"/>
      <c r="V139" s="181"/>
      <c r="W139" s="181"/>
      <c r="X139" s="181"/>
      <c r="Y139" s="181"/>
      <c r="Z139" s="181"/>
      <c r="AA139" s="186"/>
      <c r="AT139" s="187" t="s">
        <v>150</v>
      </c>
      <c r="AU139" s="187" t="s">
        <v>101</v>
      </c>
      <c r="AV139" s="11" t="s">
        <v>147</v>
      </c>
      <c r="AW139" s="11" t="s">
        <v>34</v>
      </c>
      <c r="AX139" s="11" t="s">
        <v>85</v>
      </c>
      <c r="AY139" s="187" t="s">
        <v>142</v>
      </c>
    </row>
    <row r="140" spans="2:65" s="1" customFormat="1" ht="31.5" customHeight="1">
      <c r="B140" s="36"/>
      <c r="C140" s="165" t="s">
        <v>165</v>
      </c>
      <c r="D140" s="165" t="s">
        <v>143</v>
      </c>
      <c r="E140" s="166" t="s">
        <v>166</v>
      </c>
      <c r="F140" s="266" t="s">
        <v>167</v>
      </c>
      <c r="G140" s="266"/>
      <c r="H140" s="266"/>
      <c r="I140" s="266"/>
      <c r="J140" s="167" t="s">
        <v>157</v>
      </c>
      <c r="K140" s="168">
        <v>42.75</v>
      </c>
      <c r="L140" s="267">
        <v>0</v>
      </c>
      <c r="M140" s="268"/>
      <c r="N140" s="269">
        <f>ROUND(L140*K140,2)</f>
        <v>0</v>
      </c>
      <c r="O140" s="269"/>
      <c r="P140" s="269"/>
      <c r="Q140" s="269"/>
      <c r="R140" s="38"/>
      <c r="T140" s="169" t="s">
        <v>21</v>
      </c>
      <c r="U140" s="45" t="s">
        <v>42</v>
      </c>
      <c r="V140" s="37"/>
      <c r="W140" s="170">
        <f>V140*K140</f>
        <v>0</v>
      </c>
      <c r="X140" s="170">
        <v>8.0000000000000007E-5</v>
      </c>
      <c r="Y140" s="170">
        <f>X140*K140</f>
        <v>3.4200000000000003E-3</v>
      </c>
      <c r="Z140" s="170">
        <v>0</v>
      </c>
      <c r="AA140" s="171">
        <f>Z140*K140</f>
        <v>0</v>
      </c>
      <c r="AR140" s="20" t="s">
        <v>147</v>
      </c>
      <c r="AT140" s="20" t="s">
        <v>143</v>
      </c>
      <c r="AU140" s="20" t="s">
        <v>101</v>
      </c>
      <c r="AY140" s="20" t="s">
        <v>142</v>
      </c>
      <c r="BE140" s="107">
        <f>IF(U140="základní",N140,0)</f>
        <v>0</v>
      </c>
      <c r="BF140" s="107">
        <f>IF(U140="snížená",N140,0)</f>
        <v>0</v>
      </c>
      <c r="BG140" s="107">
        <f>IF(U140="zákl. přenesená",N140,0)</f>
        <v>0</v>
      </c>
      <c r="BH140" s="107">
        <f>IF(U140="sníž. přenesená",N140,0)</f>
        <v>0</v>
      </c>
      <c r="BI140" s="107">
        <f>IF(U140="nulová",N140,0)</f>
        <v>0</v>
      </c>
      <c r="BJ140" s="20" t="s">
        <v>85</v>
      </c>
      <c r="BK140" s="107">
        <f>ROUND(L140*K140,2)</f>
        <v>0</v>
      </c>
      <c r="BL140" s="20" t="s">
        <v>147</v>
      </c>
      <c r="BM140" s="20" t="s">
        <v>168</v>
      </c>
    </row>
    <row r="141" spans="2:65" s="1" customFormat="1" ht="31.5" customHeight="1">
      <c r="B141" s="36"/>
      <c r="C141" s="165" t="s">
        <v>147</v>
      </c>
      <c r="D141" s="165" t="s">
        <v>143</v>
      </c>
      <c r="E141" s="166" t="s">
        <v>169</v>
      </c>
      <c r="F141" s="266" t="s">
        <v>170</v>
      </c>
      <c r="G141" s="266"/>
      <c r="H141" s="266"/>
      <c r="I141" s="266"/>
      <c r="J141" s="167" t="s">
        <v>157</v>
      </c>
      <c r="K141" s="168">
        <v>112.2</v>
      </c>
      <c r="L141" s="267">
        <v>0</v>
      </c>
      <c r="M141" s="268"/>
      <c r="N141" s="269">
        <f>ROUND(L141*K141,2)</f>
        <v>0</v>
      </c>
      <c r="O141" s="269"/>
      <c r="P141" s="269"/>
      <c r="Q141" s="269"/>
      <c r="R141" s="38"/>
      <c r="T141" s="169" t="s">
        <v>21</v>
      </c>
      <c r="U141" s="45" t="s">
        <v>42</v>
      </c>
      <c r="V141" s="37"/>
      <c r="W141" s="170">
        <f>V141*K141</f>
        <v>0</v>
      </c>
      <c r="X141" s="170">
        <v>6.7999999999999996E-3</v>
      </c>
      <c r="Y141" s="170">
        <f>X141*K141</f>
        <v>0.76295999999999997</v>
      </c>
      <c r="Z141" s="170">
        <v>0</v>
      </c>
      <c r="AA141" s="171">
        <f>Z141*K141</f>
        <v>0</v>
      </c>
      <c r="AR141" s="20" t="s">
        <v>171</v>
      </c>
      <c r="AT141" s="20" t="s">
        <v>143</v>
      </c>
      <c r="AU141" s="20" t="s">
        <v>101</v>
      </c>
      <c r="AY141" s="20" t="s">
        <v>142</v>
      </c>
      <c r="BE141" s="107">
        <f>IF(U141="základní",N141,0)</f>
        <v>0</v>
      </c>
      <c r="BF141" s="107">
        <f>IF(U141="snížená",N141,0)</f>
        <v>0</v>
      </c>
      <c r="BG141" s="107">
        <f>IF(U141="zákl. přenesená",N141,0)</f>
        <v>0</v>
      </c>
      <c r="BH141" s="107">
        <f>IF(U141="sníž. přenesená",N141,0)</f>
        <v>0</v>
      </c>
      <c r="BI141" s="107">
        <f>IF(U141="nulová",N141,0)</f>
        <v>0</v>
      </c>
      <c r="BJ141" s="20" t="s">
        <v>85</v>
      </c>
      <c r="BK141" s="107">
        <f>ROUND(L141*K141,2)</f>
        <v>0</v>
      </c>
      <c r="BL141" s="20" t="s">
        <v>171</v>
      </c>
      <c r="BM141" s="20" t="s">
        <v>172</v>
      </c>
    </row>
    <row r="142" spans="2:65" s="12" customFormat="1" ht="22.5" customHeight="1">
      <c r="B142" s="188"/>
      <c r="C142" s="189"/>
      <c r="D142" s="189"/>
      <c r="E142" s="190" t="s">
        <v>21</v>
      </c>
      <c r="F142" s="276" t="s">
        <v>173</v>
      </c>
      <c r="G142" s="277"/>
      <c r="H142" s="277"/>
      <c r="I142" s="277"/>
      <c r="J142" s="189"/>
      <c r="K142" s="191" t="s">
        <v>21</v>
      </c>
      <c r="L142" s="189"/>
      <c r="M142" s="189"/>
      <c r="N142" s="189"/>
      <c r="O142" s="189"/>
      <c r="P142" s="189"/>
      <c r="Q142" s="189"/>
      <c r="R142" s="192"/>
      <c r="T142" s="193"/>
      <c r="U142" s="189"/>
      <c r="V142" s="189"/>
      <c r="W142" s="189"/>
      <c r="X142" s="189"/>
      <c r="Y142" s="189"/>
      <c r="Z142" s="189"/>
      <c r="AA142" s="194"/>
      <c r="AT142" s="195" t="s">
        <v>150</v>
      </c>
      <c r="AU142" s="195" t="s">
        <v>101</v>
      </c>
      <c r="AV142" s="12" t="s">
        <v>85</v>
      </c>
      <c r="AW142" s="12" t="s">
        <v>34</v>
      </c>
      <c r="AX142" s="12" t="s">
        <v>77</v>
      </c>
      <c r="AY142" s="195" t="s">
        <v>142</v>
      </c>
    </row>
    <row r="143" spans="2:65" s="10" customFormat="1" ht="22.5" customHeight="1">
      <c r="B143" s="172"/>
      <c r="C143" s="173"/>
      <c r="D143" s="173"/>
      <c r="E143" s="174" t="s">
        <v>21</v>
      </c>
      <c r="F143" s="272" t="s">
        <v>174</v>
      </c>
      <c r="G143" s="273"/>
      <c r="H143" s="273"/>
      <c r="I143" s="273"/>
      <c r="J143" s="173"/>
      <c r="K143" s="175">
        <v>16.600000000000001</v>
      </c>
      <c r="L143" s="173"/>
      <c r="M143" s="173"/>
      <c r="N143" s="173"/>
      <c r="O143" s="173"/>
      <c r="P143" s="173"/>
      <c r="Q143" s="173"/>
      <c r="R143" s="176"/>
      <c r="T143" s="177"/>
      <c r="U143" s="173"/>
      <c r="V143" s="173"/>
      <c r="W143" s="173"/>
      <c r="X143" s="173"/>
      <c r="Y143" s="173"/>
      <c r="Z143" s="173"/>
      <c r="AA143" s="178"/>
      <c r="AT143" s="179" t="s">
        <v>150</v>
      </c>
      <c r="AU143" s="179" t="s">
        <v>101</v>
      </c>
      <c r="AV143" s="10" t="s">
        <v>101</v>
      </c>
      <c r="AW143" s="10" t="s">
        <v>34</v>
      </c>
      <c r="AX143" s="10" t="s">
        <v>77</v>
      </c>
      <c r="AY143" s="179" t="s">
        <v>142</v>
      </c>
    </row>
    <row r="144" spans="2:65" s="10" customFormat="1" ht="22.5" customHeight="1">
      <c r="B144" s="172"/>
      <c r="C144" s="173"/>
      <c r="D144" s="173"/>
      <c r="E144" s="174" t="s">
        <v>21</v>
      </c>
      <c r="F144" s="272" t="s">
        <v>175</v>
      </c>
      <c r="G144" s="273"/>
      <c r="H144" s="273"/>
      <c r="I144" s="273"/>
      <c r="J144" s="173"/>
      <c r="K144" s="175">
        <v>-2.8</v>
      </c>
      <c r="L144" s="173"/>
      <c r="M144" s="173"/>
      <c r="N144" s="173"/>
      <c r="O144" s="173"/>
      <c r="P144" s="173"/>
      <c r="Q144" s="173"/>
      <c r="R144" s="176"/>
      <c r="T144" s="177"/>
      <c r="U144" s="173"/>
      <c r="V144" s="173"/>
      <c r="W144" s="173"/>
      <c r="X144" s="173"/>
      <c r="Y144" s="173"/>
      <c r="Z144" s="173"/>
      <c r="AA144" s="178"/>
      <c r="AT144" s="179" t="s">
        <v>150</v>
      </c>
      <c r="AU144" s="179" t="s">
        <v>101</v>
      </c>
      <c r="AV144" s="10" t="s">
        <v>101</v>
      </c>
      <c r="AW144" s="10" t="s">
        <v>34</v>
      </c>
      <c r="AX144" s="10" t="s">
        <v>77</v>
      </c>
      <c r="AY144" s="179" t="s">
        <v>142</v>
      </c>
    </row>
    <row r="145" spans="2:65" s="10" customFormat="1" ht="22.5" customHeight="1">
      <c r="B145" s="172"/>
      <c r="C145" s="173"/>
      <c r="D145" s="173"/>
      <c r="E145" s="174" t="s">
        <v>21</v>
      </c>
      <c r="F145" s="272" t="s">
        <v>176</v>
      </c>
      <c r="G145" s="273"/>
      <c r="H145" s="273"/>
      <c r="I145" s="273"/>
      <c r="J145" s="173"/>
      <c r="K145" s="175">
        <v>-2.9</v>
      </c>
      <c r="L145" s="173"/>
      <c r="M145" s="173"/>
      <c r="N145" s="173"/>
      <c r="O145" s="173"/>
      <c r="P145" s="173"/>
      <c r="Q145" s="173"/>
      <c r="R145" s="176"/>
      <c r="T145" s="177"/>
      <c r="U145" s="173"/>
      <c r="V145" s="173"/>
      <c r="W145" s="173"/>
      <c r="X145" s="173"/>
      <c r="Y145" s="173"/>
      <c r="Z145" s="173"/>
      <c r="AA145" s="178"/>
      <c r="AT145" s="179" t="s">
        <v>150</v>
      </c>
      <c r="AU145" s="179" t="s">
        <v>101</v>
      </c>
      <c r="AV145" s="10" t="s">
        <v>101</v>
      </c>
      <c r="AW145" s="10" t="s">
        <v>34</v>
      </c>
      <c r="AX145" s="10" t="s">
        <v>77</v>
      </c>
      <c r="AY145" s="179" t="s">
        <v>142</v>
      </c>
    </row>
    <row r="146" spans="2:65" s="12" customFormat="1" ht="22.5" customHeight="1">
      <c r="B146" s="188"/>
      <c r="C146" s="189"/>
      <c r="D146" s="189"/>
      <c r="E146" s="190" t="s">
        <v>21</v>
      </c>
      <c r="F146" s="278" t="s">
        <v>177</v>
      </c>
      <c r="G146" s="279"/>
      <c r="H146" s="279"/>
      <c r="I146" s="279"/>
      <c r="J146" s="189"/>
      <c r="K146" s="191" t="s">
        <v>21</v>
      </c>
      <c r="L146" s="189"/>
      <c r="M146" s="189"/>
      <c r="N146" s="189"/>
      <c r="O146" s="189"/>
      <c r="P146" s="189"/>
      <c r="Q146" s="189"/>
      <c r="R146" s="192"/>
      <c r="T146" s="193"/>
      <c r="U146" s="189"/>
      <c r="V146" s="189"/>
      <c r="W146" s="189"/>
      <c r="X146" s="189"/>
      <c r="Y146" s="189"/>
      <c r="Z146" s="189"/>
      <c r="AA146" s="194"/>
      <c r="AT146" s="195" t="s">
        <v>150</v>
      </c>
      <c r="AU146" s="195" t="s">
        <v>101</v>
      </c>
      <c r="AV146" s="12" t="s">
        <v>85</v>
      </c>
      <c r="AW146" s="12" t="s">
        <v>34</v>
      </c>
      <c r="AX146" s="12" t="s">
        <v>77</v>
      </c>
      <c r="AY146" s="195" t="s">
        <v>142</v>
      </c>
    </row>
    <row r="147" spans="2:65" s="10" customFormat="1" ht="22.5" customHeight="1">
      <c r="B147" s="172"/>
      <c r="C147" s="173"/>
      <c r="D147" s="173"/>
      <c r="E147" s="174" t="s">
        <v>21</v>
      </c>
      <c r="F147" s="272" t="s">
        <v>178</v>
      </c>
      <c r="G147" s="273"/>
      <c r="H147" s="273"/>
      <c r="I147" s="273"/>
      <c r="J147" s="173"/>
      <c r="K147" s="175">
        <v>21.6</v>
      </c>
      <c r="L147" s="173"/>
      <c r="M147" s="173"/>
      <c r="N147" s="173"/>
      <c r="O147" s="173"/>
      <c r="P147" s="173"/>
      <c r="Q147" s="173"/>
      <c r="R147" s="176"/>
      <c r="T147" s="177"/>
      <c r="U147" s="173"/>
      <c r="V147" s="173"/>
      <c r="W147" s="173"/>
      <c r="X147" s="173"/>
      <c r="Y147" s="173"/>
      <c r="Z147" s="173"/>
      <c r="AA147" s="178"/>
      <c r="AT147" s="179" t="s">
        <v>150</v>
      </c>
      <c r="AU147" s="179" t="s">
        <v>101</v>
      </c>
      <c r="AV147" s="10" t="s">
        <v>101</v>
      </c>
      <c r="AW147" s="10" t="s">
        <v>34</v>
      </c>
      <c r="AX147" s="10" t="s">
        <v>77</v>
      </c>
      <c r="AY147" s="179" t="s">
        <v>142</v>
      </c>
    </row>
    <row r="148" spans="2:65" s="10" customFormat="1" ht="22.5" customHeight="1">
      <c r="B148" s="172"/>
      <c r="C148" s="173"/>
      <c r="D148" s="173"/>
      <c r="E148" s="174" t="s">
        <v>21</v>
      </c>
      <c r="F148" s="272" t="s">
        <v>179</v>
      </c>
      <c r="G148" s="273"/>
      <c r="H148" s="273"/>
      <c r="I148" s="273"/>
      <c r="J148" s="173"/>
      <c r="K148" s="175">
        <v>-1.45</v>
      </c>
      <c r="L148" s="173"/>
      <c r="M148" s="173"/>
      <c r="N148" s="173"/>
      <c r="O148" s="173"/>
      <c r="P148" s="173"/>
      <c r="Q148" s="173"/>
      <c r="R148" s="176"/>
      <c r="T148" s="177"/>
      <c r="U148" s="173"/>
      <c r="V148" s="173"/>
      <c r="W148" s="173"/>
      <c r="X148" s="173"/>
      <c r="Y148" s="173"/>
      <c r="Z148" s="173"/>
      <c r="AA148" s="178"/>
      <c r="AT148" s="179" t="s">
        <v>150</v>
      </c>
      <c r="AU148" s="179" t="s">
        <v>101</v>
      </c>
      <c r="AV148" s="10" t="s">
        <v>101</v>
      </c>
      <c r="AW148" s="10" t="s">
        <v>34</v>
      </c>
      <c r="AX148" s="10" t="s">
        <v>77</v>
      </c>
      <c r="AY148" s="179" t="s">
        <v>142</v>
      </c>
    </row>
    <row r="149" spans="2:65" s="12" customFormat="1" ht="22.5" customHeight="1">
      <c r="B149" s="188"/>
      <c r="C149" s="189"/>
      <c r="D149" s="189"/>
      <c r="E149" s="190" t="s">
        <v>21</v>
      </c>
      <c r="F149" s="278" t="s">
        <v>180</v>
      </c>
      <c r="G149" s="279"/>
      <c r="H149" s="279"/>
      <c r="I149" s="279"/>
      <c r="J149" s="189"/>
      <c r="K149" s="191" t="s">
        <v>21</v>
      </c>
      <c r="L149" s="189"/>
      <c r="M149" s="189"/>
      <c r="N149" s="189"/>
      <c r="O149" s="189"/>
      <c r="P149" s="189"/>
      <c r="Q149" s="189"/>
      <c r="R149" s="192"/>
      <c r="T149" s="193"/>
      <c r="U149" s="189"/>
      <c r="V149" s="189"/>
      <c r="W149" s="189"/>
      <c r="X149" s="189"/>
      <c r="Y149" s="189"/>
      <c r="Z149" s="189"/>
      <c r="AA149" s="194"/>
      <c r="AT149" s="195" t="s">
        <v>150</v>
      </c>
      <c r="AU149" s="195" t="s">
        <v>101</v>
      </c>
      <c r="AV149" s="12" t="s">
        <v>85</v>
      </c>
      <c r="AW149" s="12" t="s">
        <v>34</v>
      </c>
      <c r="AX149" s="12" t="s">
        <v>77</v>
      </c>
      <c r="AY149" s="195" t="s">
        <v>142</v>
      </c>
    </row>
    <row r="150" spans="2:65" s="10" customFormat="1" ht="22.5" customHeight="1">
      <c r="B150" s="172"/>
      <c r="C150" s="173"/>
      <c r="D150" s="173"/>
      <c r="E150" s="174" t="s">
        <v>21</v>
      </c>
      <c r="F150" s="272" t="s">
        <v>181</v>
      </c>
      <c r="G150" s="273"/>
      <c r="H150" s="273"/>
      <c r="I150" s="273"/>
      <c r="J150" s="173"/>
      <c r="K150" s="175">
        <v>50.3</v>
      </c>
      <c r="L150" s="173"/>
      <c r="M150" s="173"/>
      <c r="N150" s="173"/>
      <c r="O150" s="173"/>
      <c r="P150" s="173"/>
      <c r="Q150" s="173"/>
      <c r="R150" s="176"/>
      <c r="T150" s="177"/>
      <c r="U150" s="173"/>
      <c r="V150" s="173"/>
      <c r="W150" s="173"/>
      <c r="X150" s="173"/>
      <c r="Y150" s="173"/>
      <c r="Z150" s="173"/>
      <c r="AA150" s="178"/>
      <c r="AT150" s="179" t="s">
        <v>150</v>
      </c>
      <c r="AU150" s="179" t="s">
        <v>101</v>
      </c>
      <c r="AV150" s="10" t="s">
        <v>101</v>
      </c>
      <c r="AW150" s="10" t="s">
        <v>34</v>
      </c>
      <c r="AX150" s="10" t="s">
        <v>77</v>
      </c>
      <c r="AY150" s="179" t="s">
        <v>142</v>
      </c>
    </row>
    <row r="151" spans="2:65" s="10" customFormat="1" ht="22.5" customHeight="1">
      <c r="B151" s="172"/>
      <c r="C151" s="173"/>
      <c r="D151" s="173"/>
      <c r="E151" s="174" t="s">
        <v>21</v>
      </c>
      <c r="F151" s="272" t="s">
        <v>176</v>
      </c>
      <c r="G151" s="273"/>
      <c r="H151" s="273"/>
      <c r="I151" s="273"/>
      <c r="J151" s="173"/>
      <c r="K151" s="175">
        <v>-2.9</v>
      </c>
      <c r="L151" s="173"/>
      <c r="M151" s="173"/>
      <c r="N151" s="173"/>
      <c r="O151" s="173"/>
      <c r="P151" s="173"/>
      <c r="Q151" s="173"/>
      <c r="R151" s="176"/>
      <c r="T151" s="177"/>
      <c r="U151" s="173"/>
      <c r="V151" s="173"/>
      <c r="W151" s="173"/>
      <c r="X151" s="173"/>
      <c r="Y151" s="173"/>
      <c r="Z151" s="173"/>
      <c r="AA151" s="178"/>
      <c r="AT151" s="179" t="s">
        <v>150</v>
      </c>
      <c r="AU151" s="179" t="s">
        <v>101</v>
      </c>
      <c r="AV151" s="10" t="s">
        <v>101</v>
      </c>
      <c r="AW151" s="10" t="s">
        <v>34</v>
      </c>
      <c r="AX151" s="10" t="s">
        <v>77</v>
      </c>
      <c r="AY151" s="179" t="s">
        <v>142</v>
      </c>
    </row>
    <row r="152" spans="2:65" s="12" customFormat="1" ht="22.5" customHeight="1">
      <c r="B152" s="188"/>
      <c r="C152" s="189"/>
      <c r="D152" s="189"/>
      <c r="E152" s="190" t="s">
        <v>21</v>
      </c>
      <c r="F152" s="278" t="s">
        <v>182</v>
      </c>
      <c r="G152" s="279"/>
      <c r="H152" s="279"/>
      <c r="I152" s="279"/>
      <c r="J152" s="189"/>
      <c r="K152" s="191" t="s">
        <v>21</v>
      </c>
      <c r="L152" s="189"/>
      <c r="M152" s="189"/>
      <c r="N152" s="189"/>
      <c r="O152" s="189"/>
      <c r="P152" s="189"/>
      <c r="Q152" s="189"/>
      <c r="R152" s="192"/>
      <c r="T152" s="193"/>
      <c r="U152" s="189"/>
      <c r="V152" s="189"/>
      <c r="W152" s="189"/>
      <c r="X152" s="189"/>
      <c r="Y152" s="189"/>
      <c r="Z152" s="189"/>
      <c r="AA152" s="194"/>
      <c r="AT152" s="195" t="s">
        <v>150</v>
      </c>
      <c r="AU152" s="195" t="s">
        <v>101</v>
      </c>
      <c r="AV152" s="12" t="s">
        <v>85</v>
      </c>
      <c r="AW152" s="12" t="s">
        <v>34</v>
      </c>
      <c r="AX152" s="12" t="s">
        <v>77</v>
      </c>
      <c r="AY152" s="195" t="s">
        <v>142</v>
      </c>
    </row>
    <row r="153" spans="2:65" s="10" customFormat="1" ht="22.5" customHeight="1">
      <c r="B153" s="172"/>
      <c r="C153" s="173"/>
      <c r="D153" s="173"/>
      <c r="E153" s="174" t="s">
        <v>21</v>
      </c>
      <c r="F153" s="272" t="s">
        <v>183</v>
      </c>
      <c r="G153" s="273"/>
      <c r="H153" s="273"/>
      <c r="I153" s="273"/>
      <c r="J153" s="173"/>
      <c r="K153" s="175">
        <v>18.5</v>
      </c>
      <c r="L153" s="173"/>
      <c r="M153" s="173"/>
      <c r="N153" s="173"/>
      <c r="O153" s="173"/>
      <c r="P153" s="173"/>
      <c r="Q153" s="173"/>
      <c r="R153" s="176"/>
      <c r="T153" s="177"/>
      <c r="U153" s="173"/>
      <c r="V153" s="173"/>
      <c r="W153" s="173"/>
      <c r="X153" s="173"/>
      <c r="Y153" s="173"/>
      <c r="Z153" s="173"/>
      <c r="AA153" s="178"/>
      <c r="AT153" s="179" t="s">
        <v>150</v>
      </c>
      <c r="AU153" s="179" t="s">
        <v>101</v>
      </c>
      <c r="AV153" s="10" t="s">
        <v>101</v>
      </c>
      <c r="AW153" s="10" t="s">
        <v>34</v>
      </c>
      <c r="AX153" s="10" t="s">
        <v>77</v>
      </c>
      <c r="AY153" s="179" t="s">
        <v>142</v>
      </c>
    </row>
    <row r="154" spans="2:65" s="10" customFormat="1" ht="22.5" customHeight="1">
      <c r="B154" s="172"/>
      <c r="C154" s="173"/>
      <c r="D154" s="173"/>
      <c r="E154" s="174" t="s">
        <v>21</v>
      </c>
      <c r="F154" s="272" t="s">
        <v>175</v>
      </c>
      <c r="G154" s="273"/>
      <c r="H154" s="273"/>
      <c r="I154" s="273"/>
      <c r="J154" s="173"/>
      <c r="K154" s="175">
        <v>-2.8</v>
      </c>
      <c r="L154" s="173"/>
      <c r="M154" s="173"/>
      <c r="N154" s="173"/>
      <c r="O154" s="173"/>
      <c r="P154" s="173"/>
      <c r="Q154" s="173"/>
      <c r="R154" s="176"/>
      <c r="T154" s="177"/>
      <c r="U154" s="173"/>
      <c r="V154" s="173"/>
      <c r="W154" s="173"/>
      <c r="X154" s="173"/>
      <c r="Y154" s="173"/>
      <c r="Z154" s="173"/>
      <c r="AA154" s="178"/>
      <c r="AT154" s="179" t="s">
        <v>150</v>
      </c>
      <c r="AU154" s="179" t="s">
        <v>101</v>
      </c>
      <c r="AV154" s="10" t="s">
        <v>101</v>
      </c>
      <c r="AW154" s="10" t="s">
        <v>34</v>
      </c>
      <c r="AX154" s="10" t="s">
        <v>77</v>
      </c>
      <c r="AY154" s="179" t="s">
        <v>142</v>
      </c>
    </row>
    <row r="155" spans="2:65" s="10" customFormat="1" ht="22.5" customHeight="1">
      <c r="B155" s="172"/>
      <c r="C155" s="173"/>
      <c r="D155" s="173"/>
      <c r="E155" s="174" t="s">
        <v>21</v>
      </c>
      <c r="F155" s="272" t="s">
        <v>176</v>
      </c>
      <c r="G155" s="273"/>
      <c r="H155" s="273"/>
      <c r="I155" s="273"/>
      <c r="J155" s="173"/>
      <c r="K155" s="175">
        <v>-2.9</v>
      </c>
      <c r="L155" s="173"/>
      <c r="M155" s="173"/>
      <c r="N155" s="173"/>
      <c r="O155" s="173"/>
      <c r="P155" s="173"/>
      <c r="Q155" s="173"/>
      <c r="R155" s="176"/>
      <c r="T155" s="177"/>
      <c r="U155" s="173"/>
      <c r="V155" s="173"/>
      <c r="W155" s="173"/>
      <c r="X155" s="173"/>
      <c r="Y155" s="173"/>
      <c r="Z155" s="173"/>
      <c r="AA155" s="178"/>
      <c r="AT155" s="179" t="s">
        <v>150</v>
      </c>
      <c r="AU155" s="179" t="s">
        <v>101</v>
      </c>
      <c r="AV155" s="10" t="s">
        <v>101</v>
      </c>
      <c r="AW155" s="10" t="s">
        <v>34</v>
      </c>
      <c r="AX155" s="10" t="s">
        <v>77</v>
      </c>
      <c r="AY155" s="179" t="s">
        <v>142</v>
      </c>
    </row>
    <row r="156" spans="2:65" s="12" customFormat="1" ht="22.5" customHeight="1">
      <c r="B156" s="188"/>
      <c r="C156" s="189"/>
      <c r="D156" s="189"/>
      <c r="E156" s="190" t="s">
        <v>21</v>
      </c>
      <c r="F156" s="278" t="s">
        <v>184</v>
      </c>
      <c r="G156" s="279"/>
      <c r="H156" s="279"/>
      <c r="I156" s="279"/>
      <c r="J156" s="189"/>
      <c r="K156" s="191" t="s">
        <v>21</v>
      </c>
      <c r="L156" s="189"/>
      <c r="M156" s="189"/>
      <c r="N156" s="189"/>
      <c r="O156" s="189"/>
      <c r="P156" s="189"/>
      <c r="Q156" s="189"/>
      <c r="R156" s="192"/>
      <c r="T156" s="193"/>
      <c r="U156" s="189"/>
      <c r="V156" s="189"/>
      <c r="W156" s="189"/>
      <c r="X156" s="189"/>
      <c r="Y156" s="189"/>
      <c r="Z156" s="189"/>
      <c r="AA156" s="194"/>
      <c r="AT156" s="195" t="s">
        <v>150</v>
      </c>
      <c r="AU156" s="195" t="s">
        <v>101</v>
      </c>
      <c r="AV156" s="12" t="s">
        <v>85</v>
      </c>
      <c r="AW156" s="12" t="s">
        <v>34</v>
      </c>
      <c r="AX156" s="12" t="s">
        <v>77</v>
      </c>
      <c r="AY156" s="195" t="s">
        <v>142</v>
      </c>
    </row>
    <row r="157" spans="2:65" s="10" customFormat="1" ht="22.5" customHeight="1">
      <c r="B157" s="172"/>
      <c r="C157" s="173"/>
      <c r="D157" s="173"/>
      <c r="E157" s="174" t="s">
        <v>21</v>
      </c>
      <c r="F157" s="272" t="s">
        <v>185</v>
      </c>
      <c r="G157" s="273"/>
      <c r="H157" s="273"/>
      <c r="I157" s="273"/>
      <c r="J157" s="173"/>
      <c r="K157" s="175">
        <v>22.4</v>
      </c>
      <c r="L157" s="173"/>
      <c r="M157" s="173"/>
      <c r="N157" s="173"/>
      <c r="O157" s="173"/>
      <c r="P157" s="173"/>
      <c r="Q157" s="173"/>
      <c r="R157" s="176"/>
      <c r="T157" s="177"/>
      <c r="U157" s="173"/>
      <c r="V157" s="173"/>
      <c r="W157" s="173"/>
      <c r="X157" s="173"/>
      <c r="Y157" s="173"/>
      <c r="Z157" s="173"/>
      <c r="AA157" s="178"/>
      <c r="AT157" s="179" t="s">
        <v>150</v>
      </c>
      <c r="AU157" s="179" t="s">
        <v>101</v>
      </c>
      <c r="AV157" s="10" t="s">
        <v>101</v>
      </c>
      <c r="AW157" s="10" t="s">
        <v>34</v>
      </c>
      <c r="AX157" s="10" t="s">
        <v>77</v>
      </c>
      <c r="AY157" s="179" t="s">
        <v>142</v>
      </c>
    </row>
    <row r="158" spans="2:65" s="10" customFormat="1" ht="22.5" customHeight="1">
      <c r="B158" s="172"/>
      <c r="C158" s="173"/>
      <c r="D158" s="173"/>
      <c r="E158" s="174" t="s">
        <v>21</v>
      </c>
      <c r="F158" s="272" t="s">
        <v>179</v>
      </c>
      <c r="G158" s="273"/>
      <c r="H158" s="273"/>
      <c r="I158" s="273"/>
      <c r="J158" s="173"/>
      <c r="K158" s="175">
        <v>-1.45</v>
      </c>
      <c r="L158" s="173"/>
      <c r="M158" s="173"/>
      <c r="N158" s="173"/>
      <c r="O158" s="173"/>
      <c r="P158" s="173"/>
      <c r="Q158" s="173"/>
      <c r="R158" s="176"/>
      <c r="T158" s="177"/>
      <c r="U158" s="173"/>
      <c r="V158" s="173"/>
      <c r="W158" s="173"/>
      <c r="X158" s="173"/>
      <c r="Y158" s="173"/>
      <c r="Z158" s="173"/>
      <c r="AA158" s="178"/>
      <c r="AT158" s="179" t="s">
        <v>150</v>
      </c>
      <c r="AU158" s="179" t="s">
        <v>101</v>
      </c>
      <c r="AV158" s="10" t="s">
        <v>101</v>
      </c>
      <c r="AW158" s="10" t="s">
        <v>34</v>
      </c>
      <c r="AX158" s="10" t="s">
        <v>77</v>
      </c>
      <c r="AY158" s="179" t="s">
        <v>142</v>
      </c>
    </row>
    <row r="159" spans="2:65" s="9" customFormat="1" ht="29.85" customHeight="1">
      <c r="B159" s="154"/>
      <c r="C159" s="155"/>
      <c r="D159" s="164" t="s">
        <v>112</v>
      </c>
      <c r="E159" s="164"/>
      <c r="F159" s="164"/>
      <c r="G159" s="164"/>
      <c r="H159" s="164"/>
      <c r="I159" s="164"/>
      <c r="J159" s="164"/>
      <c r="K159" s="164"/>
      <c r="L159" s="164"/>
      <c r="M159" s="164"/>
      <c r="N159" s="286">
        <f>BK159</f>
        <v>0</v>
      </c>
      <c r="O159" s="287"/>
      <c r="P159" s="287"/>
      <c r="Q159" s="287"/>
      <c r="R159" s="157"/>
      <c r="T159" s="158"/>
      <c r="U159" s="155"/>
      <c r="V159" s="155"/>
      <c r="W159" s="159">
        <f>SUM(W160:W169)</f>
        <v>0</v>
      </c>
      <c r="X159" s="155"/>
      <c r="Y159" s="159">
        <f>SUM(Y160:Y169)</f>
        <v>7.6736000000000009E-3</v>
      </c>
      <c r="Z159" s="155"/>
      <c r="AA159" s="160">
        <f>SUM(AA160:AA169)</f>
        <v>1.2085920000000001</v>
      </c>
      <c r="AR159" s="161" t="s">
        <v>85</v>
      </c>
      <c r="AT159" s="162" t="s">
        <v>76</v>
      </c>
      <c r="AU159" s="162" t="s">
        <v>85</v>
      </c>
      <c r="AY159" s="161" t="s">
        <v>142</v>
      </c>
      <c r="BK159" s="163">
        <f>SUM(BK160:BK169)</f>
        <v>0</v>
      </c>
    </row>
    <row r="160" spans="2:65" s="1" customFormat="1" ht="31.5" customHeight="1">
      <c r="B160" s="36"/>
      <c r="C160" s="165" t="s">
        <v>186</v>
      </c>
      <c r="D160" s="165" t="s">
        <v>143</v>
      </c>
      <c r="E160" s="166" t="s">
        <v>187</v>
      </c>
      <c r="F160" s="266" t="s">
        <v>188</v>
      </c>
      <c r="G160" s="266"/>
      <c r="H160" s="266"/>
      <c r="I160" s="266"/>
      <c r="J160" s="167" t="s">
        <v>146</v>
      </c>
      <c r="K160" s="168">
        <v>191.84</v>
      </c>
      <c r="L160" s="267">
        <v>0</v>
      </c>
      <c r="M160" s="268"/>
      <c r="N160" s="269">
        <f>ROUND(L160*K160,2)</f>
        <v>0</v>
      </c>
      <c r="O160" s="269"/>
      <c r="P160" s="269"/>
      <c r="Q160" s="269"/>
      <c r="R160" s="38"/>
      <c r="T160" s="169" t="s">
        <v>21</v>
      </c>
      <c r="U160" s="45" t="s">
        <v>42</v>
      </c>
      <c r="V160" s="37"/>
      <c r="W160" s="170">
        <f>V160*K160</f>
        <v>0</v>
      </c>
      <c r="X160" s="170">
        <v>4.0000000000000003E-5</v>
      </c>
      <c r="Y160" s="170">
        <f>X160*K160</f>
        <v>7.6736000000000009E-3</v>
      </c>
      <c r="Z160" s="170">
        <v>0</v>
      </c>
      <c r="AA160" s="171">
        <f>Z160*K160</f>
        <v>0</v>
      </c>
      <c r="AR160" s="20" t="s">
        <v>147</v>
      </c>
      <c r="AT160" s="20" t="s">
        <v>143</v>
      </c>
      <c r="AU160" s="20" t="s">
        <v>101</v>
      </c>
      <c r="AY160" s="20" t="s">
        <v>142</v>
      </c>
      <c r="BE160" s="107">
        <f>IF(U160="základní",N160,0)</f>
        <v>0</v>
      </c>
      <c r="BF160" s="107">
        <f>IF(U160="snížená",N160,0)</f>
        <v>0</v>
      </c>
      <c r="BG160" s="107">
        <f>IF(U160="zákl. přenesená",N160,0)</f>
        <v>0</v>
      </c>
      <c r="BH160" s="107">
        <f>IF(U160="sníž. přenesená",N160,0)</f>
        <v>0</v>
      </c>
      <c r="BI160" s="107">
        <f>IF(U160="nulová",N160,0)</f>
        <v>0</v>
      </c>
      <c r="BJ160" s="20" t="s">
        <v>85</v>
      </c>
      <c r="BK160" s="107">
        <f>ROUND(L160*K160,2)</f>
        <v>0</v>
      </c>
      <c r="BL160" s="20" t="s">
        <v>147</v>
      </c>
      <c r="BM160" s="20" t="s">
        <v>189</v>
      </c>
    </row>
    <row r="161" spans="2:65" s="1" customFormat="1" ht="31.5" customHeight="1">
      <c r="B161" s="36"/>
      <c r="C161" s="165" t="s">
        <v>190</v>
      </c>
      <c r="D161" s="165" t="s">
        <v>143</v>
      </c>
      <c r="E161" s="166" t="s">
        <v>191</v>
      </c>
      <c r="F161" s="266" t="s">
        <v>192</v>
      </c>
      <c r="G161" s="266"/>
      <c r="H161" s="266"/>
      <c r="I161" s="266"/>
      <c r="J161" s="167" t="s">
        <v>146</v>
      </c>
      <c r="K161" s="168">
        <v>191.84</v>
      </c>
      <c r="L161" s="267">
        <v>0</v>
      </c>
      <c r="M161" s="268"/>
      <c r="N161" s="269">
        <f>ROUND(L161*K161,2)</f>
        <v>0</v>
      </c>
      <c r="O161" s="269"/>
      <c r="P161" s="269"/>
      <c r="Q161" s="269"/>
      <c r="R161" s="38"/>
      <c r="T161" s="169" t="s">
        <v>21</v>
      </c>
      <c r="U161" s="45" t="s">
        <v>42</v>
      </c>
      <c r="V161" s="37"/>
      <c r="W161" s="170">
        <f>V161*K161</f>
        <v>0</v>
      </c>
      <c r="X161" s="170">
        <v>0</v>
      </c>
      <c r="Y161" s="170">
        <f>X161*K161</f>
        <v>0</v>
      </c>
      <c r="Z161" s="170">
        <v>6.3E-3</v>
      </c>
      <c r="AA161" s="171">
        <f>Z161*K161</f>
        <v>1.2085920000000001</v>
      </c>
      <c r="AR161" s="20" t="s">
        <v>171</v>
      </c>
      <c r="AT161" s="20" t="s">
        <v>143</v>
      </c>
      <c r="AU161" s="20" t="s">
        <v>101</v>
      </c>
      <c r="AY161" s="20" t="s">
        <v>142</v>
      </c>
      <c r="BE161" s="107">
        <f>IF(U161="základní",N161,0)</f>
        <v>0</v>
      </c>
      <c r="BF161" s="107">
        <f>IF(U161="snížená",N161,0)</f>
        <v>0</v>
      </c>
      <c r="BG161" s="107">
        <f>IF(U161="zákl. přenesená",N161,0)</f>
        <v>0</v>
      </c>
      <c r="BH161" s="107">
        <f>IF(U161="sníž. přenesená",N161,0)</f>
        <v>0</v>
      </c>
      <c r="BI161" s="107">
        <f>IF(U161="nulová",N161,0)</f>
        <v>0</v>
      </c>
      <c r="BJ161" s="20" t="s">
        <v>85</v>
      </c>
      <c r="BK161" s="107">
        <f>ROUND(L161*K161,2)</f>
        <v>0</v>
      </c>
      <c r="BL161" s="20" t="s">
        <v>171</v>
      </c>
      <c r="BM161" s="20" t="s">
        <v>193</v>
      </c>
    </row>
    <row r="162" spans="2:65" s="10" customFormat="1" ht="22.5" customHeight="1">
      <c r="B162" s="172"/>
      <c r="C162" s="173"/>
      <c r="D162" s="173"/>
      <c r="E162" s="174" t="s">
        <v>21</v>
      </c>
      <c r="F162" s="270" t="s">
        <v>149</v>
      </c>
      <c r="G162" s="271"/>
      <c r="H162" s="271"/>
      <c r="I162" s="271"/>
      <c r="J162" s="173"/>
      <c r="K162" s="175">
        <v>18.8</v>
      </c>
      <c r="L162" s="173"/>
      <c r="M162" s="173"/>
      <c r="N162" s="173"/>
      <c r="O162" s="173"/>
      <c r="P162" s="173"/>
      <c r="Q162" s="173"/>
      <c r="R162" s="176"/>
      <c r="T162" s="177"/>
      <c r="U162" s="173"/>
      <c r="V162" s="173"/>
      <c r="W162" s="173"/>
      <c r="X162" s="173"/>
      <c r="Y162" s="173"/>
      <c r="Z162" s="173"/>
      <c r="AA162" s="178"/>
      <c r="AT162" s="179" t="s">
        <v>150</v>
      </c>
      <c r="AU162" s="179" t="s">
        <v>101</v>
      </c>
      <c r="AV162" s="10" t="s">
        <v>101</v>
      </c>
      <c r="AW162" s="10" t="s">
        <v>34</v>
      </c>
      <c r="AX162" s="10" t="s">
        <v>77</v>
      </c>
      <c r="AY162" s="179" t="s">
        <v>142</v>
      </c>
    </row>
    <row r="163" spans="2:65" s="10" customFormat="1" ht="22.5" customHeight="1">
      <c r="B163" s="172"/>
      <c r="C163" s="173"/>
      <c r="D163" s="173"/>
      <c r="E163" s="174" t="s">
        <v>21</v>
      </c>
      <c r="F163" s="272" t="s">
        <v>151</v>
      </c>
      <c r="G163" s="273"/>
      <c r="H163" s="273"/>
      <c r="I163" s="273"/>
      <c r="J163" s="173"/>
      <c r="K163" s="175">
        <v>28.16</v>
      </c>
      <c r="L163" s="173"/>
      <c r="M163" s="173"/>
      <c r="N163" s="173"/>
      <c r="O163" s="173"/>
      <c r="P163" s="173"/>
      <c r="Q163" s="173"/>
      <c r="R163" s="176"/>
      <c r="T163" s="177"/>
      <c r="U163" s="173"/>
      <c r="V163" s="173"/>
      <c r="W163" s="173"/>
      <c r="X163" s="173"/>
      <c r="Y163" s="173"/>
      <c r="Z163" s="173"/>
      <c r="AA163" s="178"/>
      <c r="AT163" s="179" t="s">
        <v>150</v>
      </c>
      <c r="AU163" s="179" t="s">
        <v>101</v>
      </c>
      <c r="AV163" s="10" t="s">
        <v>101</v>
      </c>
      <c r="AW163" s="10" t="s">
        <v>34</v>
      </c>
      <c r="AX163" s="10" t="s">
        <v>77</v>
      </c>
      <c r="AY163" s="179" t="s">
        <v>142</v>
      </c>
    </row>
    <row r="164" spans="2:65" s="10" customFormat="1" ht="22.5" customHeight="1">
      <c r="B164" s="172"/>
      <c r="C164" s="173"/>
      <c r="D164" s="173"/>
      <c r="E164" s="174" t="s">
        <v>21</v>
      </c>
      <c r="F164" s="272" t="s">
        <v>152</v>
      </c>
      <c r="G164" s="273"/>
      <c r="H164" s="273"/>
      <c r="I164" s="273"/>
      <c r="J164" s="173"/>
      <c r="K164" s="175">
        <v>93.27</v>
      </c>
      <c r="L164" s="173"/>
      <c r="M164" s="173"/>
      <c r="N164" s="173"/>
      <c r="O164" s="173"/>
      <c r="P164" s="173"/>
      <c r="Q164" s="173"/>
      <c r="R164" s="176"/>
      <c r="T164" s="177"/>
      <c r="U164" s="173"/>
      <c r="V164" s="173"/>
      <c r="W164" s="173"/>
      <c r="X164" s="173"/>
      <c r="Y164" s="173"/>
      <c r="Z164" s="173"/>
      <c r="AA164" s="178"/>
      <c r="AT164" s="179" t="s">
        <v>150</v>
      </c>
      <c r="AU164" s="179" t="s">
        <v>101</v>
      </c>
      <c r="AV164" s="10" t="s">
        <v>101</v>
      </c>
      <c r="AW164" s="10" t="s">
        <v>34</v>
      </c>
      <c r="AX164" s="10" t="s">
        <v>77</v>
      </c>
      <c r="AY164" s="179" t="s">
        <v>142</v>
      </c>
    </row>
    <row r="165" spans="2:65" s="10" customFormat="1" ht="22.5" customHeight="1">
      <c r="B165" s="172"/>
      <c r="C165" s="173"/>
      <c r="D165" s="173"/>
      <c r="E165" s="174" t="s">
        <v>21</v>
      </c>
      <c r="F165" s="272" t="s">
        <v>153</v>
      </c>
      <c r="G165" s="273"/>
      <c r="H165" s="273"/>
      <c r="I165" s="273"/>
      <c r="J165" s="173"/>
      <c r="K165" s="175">
        <v>20.47</v>
      </c>
      <c r="L165" s="173"/>
      <c r="M165" s="173"/>
      <c r="N165" s="173"/>
      <c r="O165" s="173"/>
      <c r="P165" s="173"/>
      <c r="Q165" s="173"/>
      <c r="R165" s="176"/>
      <c r="T165" s="177"/>
      <c r="U165" s="173"/>
      <c r="V165" s="173"/>
      <c r="W165" s="173"/>
      <c r="X165" s="173"/>
      <c r="Y165" s="173"/>
      <c r="Z165" s="173"/>
      <c r="AA165" s="178"/>
      <c r="AT165" s="179" t="s">
        <v>150</v>
      </c>
      <c r="AU165" s="179" t="s">
        <v>101</v>
      </c>
      <c r="AV165" s="10" t="s">
        <v>101</v>
      </c>
      <c r="AW165" s="10" t="s">
        <v>34</v>
      </c>
      <c r="AX165" s="10" t="s">
        <v>77</v>
      </c>
      <c r="AY165" s="179" t="s">
        <v>142</v>
      </c>
    </row>
    <row r="166" spans="2:65" s="10" customFormat="1" ht="22.5" customHeight="1">
      <c r="B166" s="172"/>
      <c r="C166" s="173"/>
      <c r="D166" s="173"/>
      <c r="E166" s="174" t="s">
        <v>21</v>
      </c>
      <c r="F166" s="272" t="s">
        <v>154</v>
      </c>
      <c r="G166" s="273"/>
      <c r="H166" s="273"/>
      <c r="I166" s="273"/>
      <c r="J166" s="173"/>
      <c r="K166" s="175">
        <v>31.14</v>
      </c>
      <c r="L166" s="173"/>
      <c r="M166" s="173"/>
      <c r="N166" s="173"/>
      <c r="O166" s="173"/>
      <c r="P166" s="173"/>
      <c r="Q166" s="173"/>
      <c r="R166" s="176"/>
      <c r="T166" s="177"/>
      <c r="U166" s="173"/>
      <c r="V166" s="173"/>
      <c r="W166" s="173"/>
      <c r="X166" s="173"/>
      <c r="Y166" s="173"/>
      <c r="Z166" s="173"/>
      <c r="AA166" s="178"/>
      <c r="AT166" s="179" t="s">
        <v>150</v>
      </c>
      <c r="AU166" s="179" t="s">
        <v>101</v>
      </c>
      <c r="AV166" s="10" t="s">
        <v>101</v>
      </c>
      <c r="AW166" s="10" t="s">
        <v>34</v>
      </c>
      <c r="AX166" s="10" t="s">
        <v>77</v>
      </c>
      <c r="AY166" s="179" t="s">
        <v>142</v>
      </c>
    </row>
    <row r="167" spans="2:65" s="11" customFormat="1" ht="22.5" customHeight="1">
      <c r="B167" s="180"/>
      <c r="C167" s="181"/>
      <c r="D167" s="181"/>
      <c r="E167" s="182" t="s">
        <v>21</v>
      </c>
      <c r="F167" s="274" t="s">
        <v>164</v>
      </c>
      <c r="G167" s="275"/>
      <c r="H167" s="275"/>
      <c r="I167" s="275"/>
      <c r="J167" s="181"/>
      <c r="K167" s="183">
        <v>191.84</v>
      </c>
      <c r="L167" s="181"/>
      <c r="M167" s="181"/>
      <c r="N167" s="181"/>
      <c r="O167" s="181"/>
      <c r="P167" s="181"/>
      <c r="Q167" s="181"/>
      <c r="R167" s="184"/>
      <c r="T167" s="185"/>
      <c r="U167" s="181"/>
      <c r="V167" s="181"/>
      <c r="W167" s="181"/>
      <c r="X167" s="181"/>
      <c r="Y167" s="181"/>
      <c r="Z167" s="181"/>
      <c r="AA167" s="186"/>
      <c r="AT167" s="187" t="s">
        <v>150</v>
      </c>
      <c r="AU167" s="187" t="s">
        <v>101</v>
      </c>
      <c r="AV167" s="11" t="s">
        <v>147</v>
      </c>
      <c r="AW167" s="11" t="s">
        <v>6</v>
      </c>
      <c r="AX167" s="11" t="s">
        <v>85</v>
      </c>
      <c r="AY167" s="187" t="s">
        <v>142</v>
      </c>
    </row>
    <row r="168" spans="2:65" s="1" customFormat="1" ht="22.5" customHeight="1">
      <c r="B168" s="36"/>
      <c r="C168" s="165" t="s">
        <v>194</v>
      </c>
      <c r="D168" s="165" t="s">
        <v>143</v>
      </c>
      <c r="E168" s="166" t="s">
        <v>195</v>
      </c>
      <c r="F168" s="266" t="s">
        <v>196</v>
      </c>
      <c r="G168" s="266"/>
      <c r="H168" s="266"/>
      <c r="I168" s="266"/>
      <c r="J168" s="167" t="s">
        <v>146</v>
      </c>
      <c r="K168" s="168">
        <v>191.84</v>
      </c>
      <c r="L168" s="267">
        <v>0</v>
      </c>
      <c r="M168" s="268"/>
      <c r="N168" s="269">
        <f>ROUND(L168*K168,2)</f>
        <v>0</v>
      </c>
      <c r="O168" s="269"/>
      <c r="P168" s="269"/>
      <c r="Q168" s="269"/>
      <c r="R168" s="38"/>
      <c r="T168" s="169" t="s">
        <v>21</v>
      </c>
      <c r="U168" s="45" t="s">
        <v>42</v>
      </c>
      <c r="V168" s="37"/>
      <c r="W168" s="170">
        <f>V168*K168</f>
        <v>0</v>
      </c>
      <c r="X168" s="170">
        <v>0</v>
      </c>
      <c r="Y168" s="170">
        <f>X168*K168</f>
        <v>0</v>
      </c>
      <c r="Z168" s="170">
        <v>0</v>
      </c>
      <c r="AA168" s="171">
        <f>Z168*K168</f>
        <v>0</v>
      </c>
      <c r="AR168" s="20" t="s">
        <v>147</v>
      </c>
      <c r="AT168" s="20" t="s">
        <v>143</v>
      </c>
      <c r="AU168" s="20" t="s">
        <v>101</v>
      </c>
      <c r="AY168" s="20" t="s">
        <v>142</v>
      </c>
      <c r="BE168" s="107">
        <f>IF(U168="základní",N168,0)</f>
        <v>0</v>
      </c>
      <c r="BF168" s="107">
        <f>IF(U168="snížená",N168,0)</f>
        <v>0</v>
      </c>
      <c r="BG168" s="107">
        <f>IF(U168="zákl. přenesená",N168,0)</f>
        <v>0</v>
      </c>
      <c r="BH168" s="107">
        <f>IF(U168="sníž. přenesená",N168,0)</f>
        <v>0</v>
      </c>
      <c r="BI168" s="107">
        <f>IF(U168="nulová",N168,0)</f>
        <v>0</v>
      </c>
      <c r="BJ168" s="20" t="s">
        <v>85</v>
      </c>
      <c r="BK168" s="107">
        <f>ROUND(L168*K168,2)</f>
        <v>0</v>
      </c>
      <c r="BL168" s="20" t="s">
        <v>147</v>
      </c>
      <c r="BM168" s="20" t="s">
        <v>197</v>
      </c>
    </row>
    <row r="169" spans="2:65" s="1" customFormat="1" ht="22.5" customHeight="1">
      <c r="B169" s="36"/>
      <c r="C169" s="165" t="s">
        <v>198</v>
      </c>
      <c r="D169" s="165" t="s">
        <v>143</v>
      </c>
      <c r="E169" s="166" t="s">
        <v>199</v>
      </c>
      <c r="F169" s="266" t="s">
        <v>200</v>
      </c>
      <c r="G169" s="266"/>
      <c r="H169" s="266"/>
      <c r="I169" s="266"/>
      <c r="J169" s="167" t="s">
        <v>146</v>
      </c>
      <c r="K169" s="168">
        <v>191.84</v>
      </c>
      <c r="L169" s="267">
        <v>0</v>
      </c>
      <c r="M169" s="268"/>
      <c r="N169" s="269">
        <f>ROUND(L169*K169,2)</f>
        <v>0</v>
      </c>
      <c r="O169" s="269"/>
      <c r="P169" s="269"/>
      <c r="Q169" s="269"/>
      <c r="R169" s="38"/>
      <c r="T169" s="169" t="s">
        <v>21</v>
      </c>
      <c r="U169" s="45" t="s">
        <v>42</v>
      </c>
      <c r="V169" s="37"/>
      <c r="W169" s="170">
        <f>V169*K169</f>
        <v>0</v>
      </c>
      <c r="X169" s="170">
        <v>0</v>
      </c>
      <c r="Y169" s="170">
        <f>X169*K169</f>
        <v>0</v>
      </c>
      <c r="Z169" s="170">
        <v>0</v>
      </c>
      <c r="AA169" s="171">
        <f>Z169*K169</f>
        <v>0</v>
      </c>
      <c r="AR169" s="20" t="s">
        <v>147</v>
      </c>
      <c r="AT169" s="20" t="s">
        <v>143</v>
      </c>
      <c r="AU169" s="20" t="s">
        <v>101</v>
      </c>
      <c r="AY169" s="20" t="s">
        <v>142</v>
      </c>
      <c r="BE169" s="107">
        <f>IF(U169="základní",N169,0)</f>
        <v>0</v>
      </c>
      <c r="BF169" s="107">
        <f>IF(U169="snížená",N169,0)</f>
        <v>0</v>
      </c>
      <c r="BG169" s="107">
        <f>IF(U169="zákl. přenesená",N169,0)</f>
        <v>0</v>
      </c>
      <c r="BH169" s="107">
        <f>IF(U169="sníž. přenesená",N169,0)</f>
        <v>0</v>
      </c>
      <c r="BI169" s="107">
        <f>IF(U169="nulová",N169,0)</f>
        <v>0</v>
      </c>
      <c r="BJ169" s="20" t="s">
        <v>85</v>
      </c>
      <c r="BK169" s="107">
        <f>ROUND(L169*K169,2)</f>
        <v>0</v>
      </c>
      <c r="BL169" s="20" t="s">
        <v>147</v>
      </c>
      <c r="BM169" s="20" t="s">
        <v>201</v>
      </c>
    </row>
    <row r="170" spans="2:65" s="9" customFormat="1" ht="29.85" customHeight="1">
      <c r="B170" s="154"/>
      <c r="C170" s="155"/>
      <c r="D170" s="164" t="s">
        <v>113</v>
      </c>
      <c r="E170" s="164"/>
      <c r="F170" s="164"/>
      <c r="G170" s="164"/>
      <c r="H170" s="164"/>
      <c r="I170" s="164"/>
      <c r="J170" s="164"/>
      <c r="K170" s="164"/>
      <c r="L170" s="164"/>
      <c r="M170" s="164"/>
      <c r="N170" s="288">
        <f>BK170</f>
        <v>0</v>
      </c>
      <c r="O170" s="289"/>
      <c r="P170" s="289"/>
      <c r="Q170" s="289"/>
      <c r="R170" s="157"/>
      <c r="T170" s="158"/>
      <c r="U170" s="155"/>
      <c r="V170" s="155"/>
      <c r="W170" s="159">
        <f>SUM(W171:W174)</f>
        <v>0</v>
      </c>
      <c r="X170" s="155"/>
      <c r="Y170" s="159">
        <f>SUM(Y171:Y174)</f>
        <v>0</v>
      </c>
      <c r="Z170" s="155"/>
      <c r="AA170" s="160">
        <f>SUM(AA171:AA174)</f>
        <v>0</v>
      </c>
      <c r="AR170" s="161" t="s">
        <v>85</v>
      </c>
      <c r="AT170" s="162" t="s">
        <v>76</v>
      </c>
      <c r="AU170" s="162" t="s">
        <v>85</v>
      </c>
      <c r="AY170" s="161" t="s">
        <v>142</v>
      </c>
      <c r="BK170" s="163">
        <f>SUM(BK171:BK174)</f>
        <v>0</v>
      </c>
    </row>
    <row r="171" spans="2:65" s="1" customFormat="1" ht="44.25" customHeight="1">
      <c r="B171" s="36"/>
      <c r="C171" s="165" t="s">
        <v>202</v>
      </c>
      <c r="D171" s="165" t="s">
        <v>143</v>
      </c>
      <c r="E171" s="166" t="s">
        <v>203</v>
      </c>
      <c r="F171" s="266" t="s">
        <v>204</v>
      </c>
      <c r="G171" s="266"/>
      <c r="H171" s="266"/>
      <c r="I171" s="266"/>
      <c r="J171" s="167" t="s">
        <v>205</v>
      </c>
      <c r="K171" s="168">
        <v>1.2090000000000001</v>
      </c>
      <c r="L171" s="267">
        <v>0</v>
      </c>
      <c r="M171" s="268"/>
      <c r="N171" s="269">
        <f>ROUND(L171*K171,2)</f>
        <v>0</v>
      </c>
      <c r="O171" s="269"/>
      <c r="P171" s="269"/>
      <c r="Q171" s="269"/>
      <c r="R171" s="38"/>
      <c r="T171" s="169" t="s">
        <v>21</v>
      </c>
      <c r="U171" s="45" t="s">
        <v>42</v>
      </c>
      <c r="V171" s="37"/>
      <c r="W171" s="170">
        <f>V171*K171</f>
        <v>0</v>
      </c>
      <c r="X171" s="170">
        <v>0</v>
      </c>
      <c r="Y171" s="170">
        <f>X171*K171</f>
        <v>0</v>
      </c>
      <c r="Z171" s="170">
        <v>0</v>
      </c>
      <c r="AA171" s="171">
        <f>Z171*K171</f>
        <v>0</v>
      </c>
      <c r="AR171" s="20" t="s">
        <v>147</v>
      </c>
      <c r="AT171" s="20" t="s">
        <v>143</v>
      </c>
      <c r="AU171" s="20" t="s">
        <v>101</v>
      </c>
      <c r="AY171" s="20" t="s">
        <v>142</v>
      </c>
      <c r="BE171" s="107">
        <f>IF(U171="základní",N171,0)</f>
        <v>0</v>
      </c>
      <c r="BF171" s="107">
        <f>IF(U171="snížená",N171,0)</f>
        <v>0</v>
      </c>
      <c r="BG171" s="107">
        <f>IF(U171="zákl. přenesená",N171,0)</f>
        <v>0</v>
      </c>
      <c r="BH171" s="107">
        <f>IF(U171="sníž. přenesená",N171,0)</f>
        <v>0</v>
      </c>
      <c r="BI171" s="107">
        <f>IF(U171="nulová",N171,0)</f>
        <v>0</v>
      </c>
      <c r="BJ171" s="20" t="s">
        <v>85</v>
      </c>
      <c r="BK171" s="107">
        <f>ROUND(L171*K171,2)</f>
        <v>0</v>
      </c>
      <c r="BL171" s="20" t="s">
        <v>147</v>
      </c>
      <c r="BM171" s="20" t="s">
        <v>206</v>
      </c>
    </row>
    <row r="172" spans="2:65" s="1" customFormat="1" ht="31.5" customHeight="1">
      <c r="B172" s="36"/>
      <c r="C172" s="165" t="s">
        <v>207</v>
      </c>
      <c r="D172" s="165" t="s">
        <v>143</v>
      </c>
      <c r="E172" s="166" t="s">
        <v>208</v>
      </c>
      <c r="F172" s="266" t="s">
        <v>209</v>
      </c>
      <c r="G172" s="266"/>
      <c r="H172" s="266"/>
      <c r="I172" s="266"/>
      <c r="J172" s="167" t="s">
        <v>205</v>
      </c>
      <c r="K172" s="168">
        <v>1.2090000000000001</v>
      </c>
      <c r="L172" s="267">
        <v>0</v>
      </c>
      <c r="M172" s="268"/>
      <c r="N172" s="269">
        <f>ROUND(L172*K172,2)</f>
        <v>0</v>
      </c>
      <c r="O172" s="269"/>
      <c r="P172" s="269"/>
      <c r="Q172" s="269"/>
      <c r="R172" s="38"/>
      <c r="T172" s="169" t="s">
        <v>21</v>
      </c>
      <c r="U172" s="45" t="s">
        <v>42</v>
      </c>
      <c r="V172" s="37"/>
      <c r="W172" s="170">
        <f>V172*K172</f>
        <v>0</v>
      </c>
      <c r="X172" s="170">
        <v>0</v>
      </c>
      <c r="Y172" s="170">
        <f>X172*K172</f>
        <v>0</v>
      </c>
      <c r="Z172" s="170">
        <v>0</v>
      </c>
      <c r="AA172" s="171">
        <f>Z172*K172</f>
        <v>0</v>
      </c>
      <c r="AR172" s="20" t="s">
        <v>147</v>
      </c>
      <c r="AT172" s="20" t="s">
        <v>143</v>
      </c>
      <c r="AU172" s="20" t="s">
        <v>101</v>
      </c>
      <c r="AY172" s="20" t="s">
        <v>142</v>
      </c>
      <c r="BE172" s="107">
        <f>IF(U172="základní",N172,0)</f>
        <v>0</v>
      </c>
      <c r="BF172" s="107">
        <f>IF(U172="snížená",N172,0)</f>
        <v>0</v>
      </c>
      <c r="BG172" s="107">
        <f>IF(U172="zákl. přenesená",N172,0)</f>
        <v>0</v>
      </c>
      <c r="BH172" s="107">
        <f>IF(U172="sníž. přenesená",N172,0)</f>
        <v>0</v>
      </c>
      <c r="BI172" s="107">
        <f>IF(U172="nulová",N172,0)</f>
        <v>0</v>
      </c>
      <c r="BJ172" s="20" t="s">
        <v>85</v>
      </c>
      <c r="BK172" s="107">
        <f>ROUND(L172*K172,2)</f>
        <v>0</v>
      </c>
      <c r="BL172" s="20" t="s">
        <v>147</v>
      </c>
      <c r="BM172" s="20" t="s">
        <v>210</v>
      </c>
    </row>
    <row r="173" spans="2:65" s="1" customFormat="1" ht="31.5" customHeight="1">
      <c r="B173" s="36"/>
      <c r="C173" s="165" t="s">
        <v>211</v>
      </c>
      <c r="D173" s="165" t="s">
        <v>143</v>
      </c>
      <c r="E173" s="166" t="s">
        <v>212</v>
      </c>
      <c r="F173" s="266" t="s">
        <v>213</v>
      </c>
      <c r="G173" s="266"/>
      <c r="H173" s="266"/>
      <c r="I173" s="266"/>
      <c r="J173" s="167" t="s">
        <v>205</v>
      </c>
      <c r="K173" s="168">
        <v>16.925999999999998</v>
      </c>
      <c r="L173" s="267">
        <v>0</v>
      </c>
      <c r="M173" s="268"/>
      <c r="N173" s="269">
        <f>ROUND(L173*K173,2)</f>
        <v>0</v>
      </c>
      <c r="O173" s="269"/>
      <c r="P173" s="269"/>
      <c r="Q173" s="269"/>
      <c r="R173" s="38"/>
      <c r="T173" s="169" t="s">
        <v>21</v>
      </c>
      <c r="U173" s="45" t="s">
        <v>42</v>
      </c>
      <c r="V173" s="37"/>
      <c r="W173" s="170">
        <f>V173*K173</f>
        <v>0</v>
      </c>
      <c r="X173" s="170">
        <v>0</v>
      </c>
      <c r="Y173" s="170">
        <f>X173*K173</f>
        <v>0</v>
      </c>
      <c r="Z173" s="170">
        <v>0</v>
      </c>
      <c r="AA173" s="171">
        <f>Z173*K173</f>
        <v>0</v>
      </c>
      <c r="AR173" s="20" t="s">
        <v>147</v>
      </c>
      <c r="AT173" s="20" t="s">
        <v>143</v>
      </c>
      <c r="AU173" s="20" t="s">
        <v>101</v>
      </c>
      <c r="AY173" s="20" t="s">
        <v>142</v>
      </c>
      <c r="BE173" s="107">
        <f>IF(U173="základní",N173,0)</f>
        <v>0</v>
      </c>
      <c r="BF173" s="107">
        <f>IF(U173="snížená",N173,0)</f>
        <v>0</v>
      </c>
      <c r="BG173" s="107">
        <f>IF(U173="zákl. přenesená",N173,0)</f>
        <v>0</v>
      </c>
      <c r="BH173" s="107">
        <f>IF(U173="sníž. přenesená",N173,0)</f>
        <v>0</v>
      </c>
      <c r="BI173" s="107">
        <f>IF(U173="nulová",N173,0)</f>
        <v>0</v>
      </c>
      <c r="BJ173" s="20" t="s">
        <v>85</v>
      </c>
      <c r="BK173" s="107">
        <f>ROUND(L173*K173,2)</f>
        <v>0</v>
      </c>
      <c r="BL173" s="20" t="s">
        <v>147</v>
      </c>
      <c r="BM173" s="20" t="s">
        <v>214</v>
      </c>
    </row>
    <row r="174" spans="2:65" s="1" customFormat="1" ht="31.5" customHeight="1">
      <c r="B174" s="36"/>
      <c r="C174" s="165" t="s">
        <v>215</v>
      </c>
      <c r="D174" s="165" t="s">
        <v>143</v>
      </c>
      <c r="E174" s="166" t="s">
        <v>216</v>
      </c>
      <c r="F174" s="266" t="s">
        <v>217</v>
      </c>
      <c r="G174" s="266"/>
      <c r="H174" s="266"/>
      <c r="I174" s="266"/>
      <c r="J174" s="167" t="s">
        <v>205</v>
      </c>
      <c r="K174" s="168">
        <v>1.2090000000000001</v>
      </c>
      <c r="L174" s="267">
        <v>0</v>
      </c>
      <c r="M174" s="268"/>
      <c r="N174" s="269">
        <f>ROUND(L174*K174,2)</f>
        <v>0</v>
      </c>
      <c r="O174" s="269"/>
      <c r="P174" s="269"/>
      <c r="Q174" s="269"/>
      <c r="R174" s="38"/>
      <c r="T174" s="169" t="s">
        <v>21</v>
      </c>
      <c r="U174" s="45" t="s">
        <v>42</v>
      </c>
      <c r="V174" s="37"/>
      <c r="W174" s="170">
        <f>V174*K174</f>
        <v>0</v>
      </c>
      <c r="X174" s="170">
        <v>0</v>
      </c>
      <c r="Y174" s="170">
        <f>X174*K174</f>
        <v>0</v>
      </c>
      <c r="Z174" s="170">
        <v>0</v>
      </c>
      <c r="AA174" s="171">
        <f>Z174*K174</f>
        <v>0</v>
      </c>
      <c r="AR174" s="20" t="s">
        <v>147</v>
      </c>
      <c r="AT174" s="20" t="s">
        <v>143</v>
      </c>
      <c r="AU174" s="20" t="s">
        <v>101</v>
      </c>
      <c r="AY174" s="20" t="s">
        <v>142</v>
      </c>
      <c r="BE174" s="107">
        <f>IF(U174="základní",N174,0)</f>
        <v>0</v>
      </c>
      <c r="BF174" s="107">
        <f>IF(U174="snížená",N174,0)</f>
        <v>0</v>
      </c>
      <c r="BG174" s="107">
        <f>IF(U174="zákl. přenesená",N174,0)</f>
        <v>0</v>
      </c>
      <c r="BH174" s="107">
        <f>IF(U174="sníž. přenesená",N174,0)</f>
        <v>0</v>
      </c>
      <c r="BI174" s="107">
        <f>IF(U174="nulová",N174,0)</f>
        <v>0</v>
      </c>
      <c r="BJ174" s="20" t="s">
        <v>85</v>
      </c>
      <c r="BK174" s="107">
        <f>ROUND(L174*K174,2)</f>
        <v>0</v>
      </c>
      <c r="BL174" s="20" t="s">
        <v>147</v>
      </c>
      <c r="BM174" s="20" t="s">
        <v>218</v>
      </c>
    </row>
    <row r="175" spans="2:65" s="9" customFormat="1" ht="29.85" customHeight="1">
      <c r="B175" s="154"/>
      <c r="C175" s="155"/>
      <c r="D175" s="164" t="s">
        <v>114</v>
      </c>
      <c r="E175" s="164"/>
      <c r="F175" s="164"/>
      <c r="G175" s="164"/>
      <c r="H175" s="164"/>
      <c r="I175" s="164"/>
      <c r="J175" s="164"/>
      <c r="K175" s="164"/>
      <c r="L175" s="164"/>
      <c r="M175" s="164"/>
      <c r="N175" s="288">
        <f>BK175</f>
        <v>0</v>
      </c>
      <c r="O175" s="289"/>
      <c r="P175" s="289"/>
      <c r="Q175" s="289"/>
      <c r="R175" s="157"/>
      <c r="T175" s="158"/>
      <c r="U175" s="155"/>
      <c r="V175" s="155"/>
      <c r="W175" s="159">
        <f>W176</f>
        <v>0</v>
      </c>
      <c r="X175" s="155"/>
      <c r="Y175" s="159">
        <f>Y176</f>
        <v>0</v>
      </c>
      <c r="Z175" s="155"/>
      <c r="AA175" s="160">
        <f>AA176</f>
        <v>0</v>
      </c>
      <c r="AR175" s="161" t="s">
        <v>85</v>
      </c>
      <c r="AT175" s="162" t="s">
        <v>76</v>
      </c>
      <c r="AU175" s="162" t="s">
        <v>85</v>
      </c>
      <c r="AY175" s="161" t="s">
        <v>142</v>
      </c>
      <c r="BK175" s="163">
        <f>BK176</f>
        <v>0</v>
      </c>
    </row>
    <row r="176" spans="2:65" s="1" customFormat="1" ht="57" customHeight="1">
      <c r="B176" s="36"/>
      <c r="C176" s="165" t="s">
        <v>219</v>
      </c>
      <c r="D176" s="165" t="s">
        <v>143</v>
      </c>
      <c r="E176" s="166" t="s">
        <v>220</v>
      </c>
      <c r="F176" s="266" t="s">
        <v>221</v>
      </c>
      <c r="G176" s="266"/>
      <c r="H176" s="266"/>
      <c r="I176" s="266"/>
      <c r="J176" s="167" t="s">
        <v>205</v>
      </c>
      <c r="K176" s="168">
        <v>12.097</v>
      </c>
      <c r="L176" s="267">
        <v>0</v>
      </c>
      <c r="M176" s="268"/>
      <c r="N176" s="269">
        <f>ROUND(L176*K176,2)</f>
        <v>0</v>
      </c>
      <c r="O176" s="269"/>
      <c r="P176" s="269"/>
      <c r="Q176" s="269"/>
      <c r="R176" s="38"/>
      <c r="T176" s="169" t="s">
        <v>21</v>
      </c>
      <c r="U176" s="45" t="s">
        <v>42</v>
      </c>
      <c r="V176" s="37"/>
      <c r="W176" s="170">
        <f>V176*K176</f>
        <v>0</v>
      </c>
      <c r="X176" s="170">
        <v>0</v>
      </c>
      <c r="Y176" s="170">
        <f>X176*K176</f>
        <v>0</v>
      </c>
      <c r="Z176" s="170">
        <v>0</v>
      </c>
      <c r="AA176" s="171">
        <f>Z176*K176</f>
        <v>0</v>
      </c>
      <c r="AR176" s="20" t="s">
        <v>147</v>
      </c>
      <c r="AT176" s="20" t="s">
        <v>143</v>
      </c>
      <c r="AU176" s="20" t="s">
        <v>101</v>
      </c>
      <c r="AY176" s="20" t="s">
        <v>142</v>
      </c>
      <c r="BE176" s="107">
        <f>IF(U176="základní",N176,0)</f>
        <v>0</v>
      </c>
      <c r="BF176" s="107">
        <f>IF(U176="snížená",N176,0)</f>
        <v>0</v>
      </c>
      <c r="BG176" s="107">
        <f>IF(U176="zákl. přenesená",N176,0)</f>
        <v>0</v>
      </c>
      <c r="BH176" s="107">
        <f>IF(U176="sníž. přenesená",N176,0)</f>
        <v>0</v>
      </c>
      <c r="BI176" s="107">
        <f>IF(U176="nulová",N176,0)</f>
        <v>0</v>
      </c>
      <c r="BJ176" s="20" t="s">
        <v>85</v>
      </c>
      <c r="BK176" s="107">
        <f>ROUND(L176*K176,2)</f>
        <v>0</v>
      </c>
      <c r="BL176" s="20" t="s">
        <v>147</v>
      </c>
      <c r="BM176" s="20" t="s">
        <v>222</v>
      </c>
    </row>
    <row r="177" spans="2:65" s="9" customFormat="1" ht="37.35" customHeight="1">
      <c r="B177" s="154"/>
      <c r="C177" s="155"/>
      <c r="D177" s="156" t="s">
        <v>115</v>
      </c>
      <c r="E177" s="156"/>
      <c r="F177" s="156"/>
      <c r="G177" s="156"/>
      <c r="H177" s="156"/>
      <c r="I177" s="156"/>
      <c r="J177" s="156"/>
      <c r="K177" s="156"/>
      <c r="L177" s="156"/>
      <c r="M177" s="156"/>
      <c r="N177" s="280">
        <f>BK177</f>
        <v>0</v>
      </c>
      <c r="O177" s="281"/>
      <c r="P177" s="281"/>
      <c r="Q177" s="281"/>
      <c r="R177" s="157"/>
      <c r="T177" s="158"/>
      <c r="U177" s="155"/>
      <c r="V177" s="155"/>
      <c r="W177" s="159">
        <f>W178+W187</f>
        <v>0</v>
      </c>
      <c r="X177" s="155"/>
      <c r="Y177" s="159">
        <f>Y178+Y187</f>
        <v>5.0798000000000003E-2</v>
      </c>
      <c r="Z177" s="155"/>
      <c r="AA177" s="160">
        <f>AA178+AA187</f>
        <v>0</v>
      </c>
      <c r="AR177" s="161" t="s">
        <v>101</v>
      </c>
      <c r="AT177" s="162" t="s">
        <v>76</v>
      </c>
      <c r="AU177" s="162" t="s">
        <v>77</v>
      </c>
      <c r="AY177" s="161" t="s">
        <v>142</v>
      </c>
      <c r="BK177" s="163">
        <f>BK178+BK187</f>
        <v>0</v>
      </c>
    </row>
    <row r="178" spans="2:65" s="9" customFormat="1" ht="19.899999999999999" customHeight="1">
      <c r="B178" s="154"/>
      <c r="C178" s="155"/>
      <c r="D178" s="164" t="s">
        <v>116</v>
      </c>
      <c r="E178" s="164"/>
      <c r="F178" s="164"/>
      <c r="G178" s="164"/>
      <c r="H178" s="164"/>
      <c r="I178" s="164"/>
      <c r="J178" s="164"/>
      <c r="K178" s="164"/>
      <c r="L178" s="164"/>
      <c r="M178" s="164"/>
      <c r="N178" s="286">
        <f>BK178</f>
        <v>0</v>
      </c>
      <c r="O178" s="287"/>
      <c r="P178" s="287"/>
      <c r="Q178" s="287"/>
      <c r="R178" s="157"/>
      <c r="T178" s="158"/>
      <c r="U178" s="155"/>
      <c r="V178" s="155"/>
      <c r="W178" s="159">
        <f>SUM(W179:W186)</f>
        <v>0</v>
      </c>
      <c r="X178" s="155"/>
      <c r="Y178" s="159">
        <f>SUM(Y179:Y186)</f>
        <v>4.7960000000000003E-2</v>
      </c>
      <c r="Z178" s="155"/>
      <c r="AA178" s="160">
        <f>SUM(AA179:AA186)</f>
        <v>0</v>
      </c>
      <c r="AR178" s="161" t="s">
        <v>101</v>
      </c>
      <c r="AT178" s="162" t="s">
        <v>76</v>
      </c>
      <c r="AU178" s="162" t="s">
        <v>85</v>
      </c>
      <c r="AY178" s="161" t="s">
        <v>142</v>
      </c>
      <c r="BK178" s="163">
        <f>SUM(BK179:BK186)</f>
        <v>0</v>
      </c>
    </row>
    <row r="179" spans="2:65" s="1" customFormat="1" ht="31.5" customHeight="1">
      <c r="B179" s="36"/>
      <c r="C179" s="165" t="s">
        <v>223</v>
      </c>
      <c r="D179" s="165" t="s">
        <v>143</v>
      </c>
      <c r="E179" s="166" t="s">
        <v>224</v>
      </c>
      <c r="F179" s="266" t="s">
        <v>225</v>
      </c>
      <c r="G179" s="266"/>
      <c r="H179" s="266"/>
      <c r="I179" s="266"/>
      <c r="J179" s="167" t="s">
        <v>146</v>
      </c>
      <c r="K179" s="168">
        <v>191.84</v>
      </c>
      <c r="L179" s="267">
        <v>0</v>
      </c>
      <c r="M179" s="268"/>
      <c r="N179" s="269">
        <f>ROUND(L179*K179,2)</f>
        <v>0</v>
      </c>
      <c r="O179" s="269"/>
      <c r="P179" s="269"/>
      <c r="Q179" s="269"/>
      <c r="R179" s="38"/>
      <c r="T179" s="169" t="s">
        <v>21</v>
      </c>
      <c r="U179" s="45" t="s">
        <v>42</v>
      </c>
      <c r="V179" s="37"/>
      <c r="W179" s="170">
        <f>V179*K179</f>
        <v>0</v>
      </c>
      <c r="X179" s="170">
        <v>2.5000000000000001E-4</v>
      </c>
      <c r="Y179" s="170">
        <f>X179*K179</f>
        <v>4.7960000000000003E-2</v>
      </c>
      <c r="Z179" s="170">
        <v>0</v>
      </c>
      <c r="AA179" s="171">
        <f>Z179*K179</f>
        <v>0</v>
      </c>
      <c r="AR179" s="20" t="s">
        <v>171</v>
      </c>
      <c r="AT179" s="20" t="s">
        <v>143</v>
      </c>
      <c r="AU179" s="20" t="s">
        <v>101</v>
      </c>
      <c r="AY179" s="20" t="s">
        <v>142</v>
      </c>
      <c r="BE179" s="107">
        <f>IF(U179="základní",N179,0)</f>
        <v>0</v>
      </c>
      <c r="BF179" s="107">
        <f>IF(U179="snížená",N179,0)</f>
        <v>0</v>
      </c>
      <c r="BG179" s="107">
        <f>IF(U179="zákl. přenesená",N179,0)</f>
        <v>0</v>
      </c>
      <c r="BH179" s="107">
        <f>IF(U179="sníž. přenesená",N179,0)</f>
        <v>0</v>
      </c>
      <c r="BI179" s="107">
        <f>IF(U179="nulová",N179,0)</f>
        <v>0</v>
      </c>
      <c r="BJ179" s="20" t="s">
        <v>85</v>
      </c>
      <c r="BK179" s="107">
        <f>ROUND(L179*K179,2)</f>
        <v>0</v>
      </c>
      <c r="BL179" s="20" t="s">
        <v>171</v>
      </c>
      <c r="BM179" s="20" t="s">
        <v>226</v>
      </c>
    </row>
    <row r="180" spans="2:65" s="10" customFormat="1" ht="22.5" customHeight="1">
      <c r="B180" s="172"/>
      <c r="C180" s="173"/>
      <c r="D180" s="173"/>
      <c r="E180" s="174" t="s">
        <v>21</v>
      </c>
      <c r="F180" s="270" t="s">
        <v>149</v>
      </c>
      <c r="G180" s="271"/>
      <c r="H180" s="271"/>
      <c r="I180" s="271"/>
      <c r="J180" s="173"/>
      <c r="K180" s="175">
        <v>18.8</v>
      </c>
      <c r="L180" s="173"/>
      <c r="M180" s="173"/>
      <c r="N180" s="173"/>
      <c r="O180" s="173"/>
      <c r="P180" s="173"/>
      <c r="Q180" s="173"/>
      <c r="R180" s="176"/>
      <c r="T180" s="177"/>
      <c r="U180" s="173"/>
      <c r="V180" s="173"/>
      <c r="W180" s="173"/>
      <c r="X180" s="173"/>
      <c r="Y180" s="173"/>
      <c r="Z180" s="173"/>
      <c r="AA180" s="178"/>
      <c r="AT180" s="179" t="s">
        <v>150</v>
      </c>
      <c r="AU180" s="179" t="s">
        <v>101</v>
      </c>
      <c r="AV180" s="10" t="s">
        <v>101</v>
      </c>
      <c r="AW180" s="10" t="s">
        <v>34</v>
      </c>
      <c r="AX180" s="10" t="s">
        <v>77</v>
      </c>
      <c r="AY180" s="179" t="s">
        <v>142</v>
      </c>
    </row>
    <row r="181" spans="2:65" s="10" customFormat="1" ht="22.5" customHeight="1">
      <c r="B181" s="172"/>
      <c r="C181" s="173"/>
      <c r="D181" s="173"/>
      <c r="E181" s="174" t="s">
        <v>21</v>
      </c>
      <c r="F181" s="272" t="s">
        <v>151</v>
      </c>
      <c r="G181" s="273"/>
      <c r="H181" s="273"/>
      <c r="I181" s="273"/>
      <c r="J181" s="173"/>
      <c r="K181" s="175">
        <v>28.16</v>
      </c>
      <c r="L181" s="173"/>
      <c r="M181" s="173"/>
      <c r="N181" s="173"/>
      <c r="O181" s="173"/>
      <c r="P181" s="173"/>
      <c r="Q181" s="173"/>
      <c r="R181" s="176"/>
      <c r="T181" s="177"/>
      <c r="U181" s="173"/>
      <c r="V181" s="173"/>
      <c r="W181" s="173"/>
      <c r="X181" s="173"/>
      <c r="Y181" s="173"/>
      <c r="Z181" s="173"/>
      <c r="AA181" s="178"/>
      <c r="AT181" s="179" t="s">
        <v>150</v>
      </c>
      <c r="AU181" s="179" t="s">
        <v>101</v>
      </c>
      <c r="AV181" s="10" t="s">
        <v>101</v>
      </c>
      <c r="AW181" s="10" t="s">
        <v>34</v>
      </c>
      <c r="AX181" s="10" t="s">
        <v>77</v>
      </c>
      <c r="AY181" s="179" t="s">
        <v>142</v>
      </c>
    </row>
    <row r="182" spans="2:65" s="10" customFormat="1" ht="22.5" customHeight="1">
      <c r="B182" s="172"/>
      <c r="C182" s="173"/>
      <c r="D182" s="173"/>
      <c r="E182" s="174" t="s">
        <v>21</v>
      </c>
      <c r="F182" s="272" t="s">
        <v>152</v>
      </c>
      <c r="G182" s="273"/>
      <c r="H182" s="273"/>
      <c r="I182" s="273"/>
      <c r="J182" s="173"/>
      <c r="K182" s="175">
        <v>93.27</v>
      </c>
      <c r="L182" s="173"/>
      <c r="M182" s="173"/>
      <c r="N182" s="173"/>
      <c r="O182" s="173"/>
      <c r="P182" s="173"/>
      <c r="Q182" s="173"/>
      <c r="R182" s="176"/>
      <c r="T182" s="177"/>
      <c r="U182" s="173"/>
      <c r="V182" s="173"/>
      <c r="W182" s="173"/>
      <c r="X182" s="173"/>
      <c r="Y182" s="173"/>
      <c r="Z182" s="173"/>
      <c r="AA182" s="178"/>
      <c r="AT182" s="179" t="s">
        <v>150</v>
      </c>
      <c r="AU182" s="179" t="s">
        <v>101</v>
      </c>
      <c r="AV182" s="10" t="s">
        <v>101</v>
      </c>
      <c r="AW182" s="10" t="s">
        <v>34</v>
      </c>
      <c r="AX182" s="10" t="s">
        <v>77</v>
      </c>
      <c r="AY182" s="179" t="s">
        <v>142</v>
      </c>
    </row>
    <row r="183" spans="2:65" s="10" customFormat="1" ht="22.5" customHeight="1">
      <c r="B183" s="172"/>
      <c r="C183" s="173"/>
      <c r="D183" s="173"/>
      <c r="E183" s="174" t="s">
        <v>21</v>
      </c>
      <c r="F183" s="272" t="s">
        <v>153</v>
      </c>
      <c r="G183" s="273"/>
      <c r="H183" s="273"/>
      <c r="I183" s="273"/>
      <c r="J183" s="173"/>
      <c r="K183" s="175">
        <v>20.47</v>
      </c>
      <c r="L183" s="173"/>
      <c r="M183" s="173"/>
      <c r="N183" s="173"/>
      <c r="O183" s="173"/>
      <c r="P183" s="173"/>
      <c r="Q183" s="173"/>
      <c r="R183" s="176"/>
      <c r="T183" s="177"/>
      <c r="U183" s="173"/>
      <c r="V183" s="173"/>
      <c r="W183" s="173"/>
      <c r="X183" s="173"/>
      <c r="Y183" s="173"/>
      <c r="Z183" s="173"/>
      <c r="AA183" s="178"/>
      <c r="AT183" s="179" t="s">
        <v>150</v>
      </c>
      <c r="AU183" s="179" t="s">
        <v>101</v>
      </c>
      <c r="AV183" s="10" t="s">
        <v>101</v>
      </c>
      <c r="AW183" s="10" t="s">
        <v>34</v>
      </c>
      <c r="AX183" s="10" t="s">
        <v>77</v>
      </c>
      <c r="AY183" s="179" t="s">
        <v>142</v>
      </c>
    </row>
    <row r="184" spans="2:65" s="10" customFormat="1" ht="22.5" customHeight="1">
      <c r="B184" s="172"/>
      <c r="C184" s="173"/>
      <c r="D184" s="173"/>
      <c r="E184" s="174" t="s">
        <v>21</v>
      </c>
      <c r="F184" s="272" t="s">
        <v>154</v>
      </c>
      <c r="G184" s="273"/>
      <c r="H184" s="273"/>
      <c r="I184" s="273"/>
      <c r="J184" s="173"/>
      <c r="K184" s="175">
        <v>31.14</v>
      </c>
      <c r="L184" s="173"/>
      <c r="M184" s="173"/>
      <c r="N184" s="173"/>
      <c r="O184" s="173"/>
      <c r="P184" s="173"/>
      <c r="Q184" s="173"/>
      <c r="R184" s="176"/>
      <c r="T184" s="177"/>
      <c r="U184" s="173"/>
      <c r="V184" s="173"/>
      <c r="W184" s="173"/>
      <c r="X184" s="173"/>
      <c r="Y184" s="173"/>
      <c r="Z184" s="173"/>
      <c r="AA184" s="178"/>
      <c r="AT184" s="179" t="s">
        <v>150</v>
      </c>
      <c r="AU184" s="179" t="s">
        <v>101</v>
      </c>
      <c r="AV184" s="10" t="s">
        <v>101</v>
      </c>
      <c r="AW184" s="10" t="s">
        <v>34</v>
      </c>
      <c r="AX184" s="10" t="s">
        <v>77</v>
      </c>
      <c r="AY184" s="179" t="s">
        <v>142</v>
      </c>
    </row>
    <row r="185" spans="2:65" s="11" customFormat="1" ht="22.5" customHeight="1">
      <c r="B185" s="180"/>
      <c r="C185" s="181"/>
      <c r="D185" s="181"/>
      <c r="E185" s="182" t="s">
        <v>21</v>
      </c>
      <c r="F185" s="274" t="s">
        <v>164</v>
      </c>
      <c r="G185" s="275"/>
      <c r="H185" s="275"/>
      <c r="I185" s="275"/>
      <c r="J185" s="181"/>
      <c r="K185" s="183">
        <v>191.84</v>
      </c>
      <c r="L185" s="181"/>
      <c r="M185" s="181"/>
      <c r="N185" s="181"/>
      <c r="O185" s="181"/>
      <c r="P185" s="181"/>
      <c r="Q185" s="181"/>
      <c r="R185" s="184"/>
      <c r="T185" s="185"/>
      <c r="U185" s="181"/>
      <c r="V185" s="181"/>
      <c r="W185" s="181"/>
      <c r="X185" s="181"/>
      <c r="Y185" s="181"/>
      <c r="Z185" s="181"/>
      <c r="AA185" s="186"/>
      <c r="AT185" s="187" t="s">
        <v>150</v>
      </c>
      <c r="AU185" s="187" t="s">
        <v>101</v>
      </c>
      <c r="AV185" s="11" t="s">
        <v>147</v>
      </c>
      <c r="AW185" s="11" t="s">
        <v>6</v>
      </c>
      <c r="AX185" s="11" t="s">
        <v>85</v>
      </c>
      <c r="AY185" s="187" t="s">
        <v>142</v>
      </c>
    </row>
    <row r="186" spans="2:65" s="1" customFormat="1" ht="31.5" customHeight="1">
      <c r="B186" s="36"/>
      <c r="C186" s="165" t="s">
        <v>11</v>
      </c>
      <c r="D186" s="165" t="s">
        <v>143</v>
      </c>
      <c r="E186" s="166" t="s">
        <v>227</v>
      </c>
      <c r="F186" s="266" t="s">
        <v>228</v>
      </c>
      <c r="G186" s="266"/>
      <c r="H186" s="266"/>
      <c r="I186" s="266"/>
      <c r="J186" s="167" t="s">
        <v>229</v>
      </c>
      <c r="K186" s="196">
        <v>0</v>
      </c>
      <c r="L186" s="267">
        <v>0</v>
      </c>
      <c r="M186" s="268"/>
      <c r="N186" s="269">
        <f>ROUND(L186*K186,2)</f>
        <v>0</v>
      </c>
      <c r="O186" s="269"/>
      <c r="P186" s="269"/>
      <c r="Q186" s="269"/>
      <c r="R186" s="38"/>
      <c r="T186" s="169" t="s">
        <v>21</v>
      </c>
      <c r="U186" s="45" t="s">
        <v>42</v>
      </c>
      <c r="V186" s="37"/>
      <c r="W186" s="170">
        <f>V186*K186</f>
        <v>0</v>
      </c>
      <c r="X186" s="170">
        <v>0</v>
      </c>
      <c r="Y186" s="170">
        <f>X186*K186</f>
        <v>0</v>
      </c>
      <c r="Z186" s="170">
        <v>0</v>
      </c>
      <c r="AA186" s="171">
        <f>Z186*K186</f>
        <v>0</v>
      </c>
      <c r="AR186" s="20" t="s">
        <v>171</v>
      </c>
      <c r="AT186" s="20" t="s">
        <v>143</v>
      </c>
      <c r="AU186" s="20" t="s">
        <v>101</v>
      </c>
      <c r="AY186" s="20" t="s">
        <v>142</v>
      </c>
      <c r="BE186" s="107">
        <f>IF(U186="základní",N186,0)</f>
        <v>0</v>
      </c>
      <c r="BF186" s="107">
        <f>IF(U186="snížená",N186,0)</f>
        <v>0</v>
      </c>
      <c r="BG186" s="107">
        <f>IF(U186="zákl. přenesená",N186,0)</f>
        <v>0</v>
      </c>
      <c r="BH186" s="107">
        <f>IF(U186="sníž. přenesená",N186,0)</f>
        <v>0</v>
      </c>
      <c r="BI186" s="107">
        <f>IF(U186="nulová",N186,0)</f>
        <v>0</v>
      </c>
      <c r="BJ186" s="20" t="s">
        <v>85</v>
      </c>
      <c r="BK186" s="107">
        <f>ROUND(L186*K186,2)</f>
        <v>0</v>
      </c>
      <c r="BL186" s="20" t="s">
        <v>171</v>
      </c>
      <c r="BM186" s="20" t="s">
        <v>230</v>
      </c>
    </row>
    <row r="187" spans="2:65" s="9" customFormat="1" ht="29.85" customHeight="1">
      <c r="B187" s="154"/>
      <c r="C187" s="155"/>
      <c r="D187" s="164" t="s">
        <v>117</v>
      </c>
      <c r="E187" s="164"/>
      <c r="F187" s="164"/>
      <c r="G187" s="164"/>
      <c r="H187" s="164"/>
      <c r="I187" s="164"/>
      <c r="J187" s="164"/>
      <c r="K187" s="164"/>
      <c r="L187" s="164"/>
      <c r="M187" s="164"/>
      <c r="N187" s="288">
        <f>BK187</f>
        <v>0</v>
      </c>
      <c r="O187" s="289"/>
      <c r="P187" s="289"/>
      <c r="Q187" s="289"/>
      <c r="R187" s="157"/>
      <c r="T187" s="158"/>
      <c r="U187" s="155"/>
      <c r="V187" s="155"/>
      <c r="W187" s="159">
        <f>SUM(W188:W199)</f>
        <v>0</v>
      </c>
      <c r="X187" s="155"/>
      <c r="Y187" s="159">
        <f>SUM(Y188:Y199)</f>
        <v>2.8379999999999998E-3</v>
      </c>
      <c r="Z187" s="155"/>
      <c r="AA187" s="160">
        <f>SUM(AA188:AA199)</f>
        <v>0</v>
      </c>
      <c r="AR187" s="161" t="s">
        <v>101</v>
      </c>
      <c r="AT187" s="162" t="s">
        <v>76</v>
      </c>
      <c r="AU187" s="162" t="s">
        <v>85</v>
      </c>
      <c r="AY187" s="161" t="s">
        <v>142</v>
      </c>
      <c r="BK187" s="163">
        <f>SUM(BK188:BK199)</f>
        <v>0</v>
      </c>
    </row>
    <row r="188" spans="2:65" s="1" customFormat="1" ht="44.25" customHeight="1">
      <c r="B188" s="36"/>
      <c r="C188" s="165" t="s">
        <v>171</v>
      </c>
      <c r="D188" s="165" t="s">
        <v>143</v>
      </c>
      <c r="E188" s="166" t="s">
        <v>231</v>
      </c>
      <c r="F188" s="266" t="s">
        <v>232</v>
      </c>
      <c r="G188" s="266"/>
      <c r="H188" s="266"/>
      <c r="I188" s="266"/>
      <c r="J188" s="167" t="s">
        <v>157</v>
      </c>
      <c r="K188" s="168">
        <v>94.6</v>
      </c>
      <c r="L188" s="267">
        <v>0</v>
      </c>
      <c r="M188" s="268"/>
      <c r="N188" s="269">
        <f>ROUND(L188*K188,2)</f>
        <v>0</v>
      </c>
      <c r="O188" s="269"/>
      <c r="P188" s="269"/>
      <c r="Q188" s="269"/>
      <c r="R188" s="38"/>
      <c r="T188" s="169" t="s">
        <v>21</v>
      </c>
      <c r="U188" s="45" t="s">
        <v>42</v>
      </c>
      <c r="V188" s="37"/>
      <c r="W188" s="170">
        <f>V188*K188</f>
        <v>0</v>
      </c>
      <c r="X188" s="170">
        <v>3.0000000000000001E-5</v>
      </c>
      <c r="Y188" s="170">
        <f>X188*K188</f>
        <v>2.8379999999999998E-3</v>
      </c>
      <c r="Z188" s="170">
        <v>0</v>
      </c>
      <c r="AA188" s="171">
        <f>Z188*K188</f>
        <v>0</v>
      </c>
      <c r="AR188" s="20" t="s">
        <v>171</v>
      </c>
      <c r="AT188" s="20" t="s">
        <v>143</v>
      </c>
      <c r="AU188" s="20" t="s">
        <v>101</v>
      </c>
      <c r="AY188" s="20" t="s">
        <v>142</v>
      </c>
      <c r="BE188" s="107">
        <f>IF(U188="základní",N188,0)</f>
        <v>0</v>
      </c>
      <c r="BF188" s="107">
        <f>IF(U188="snížená",N188,0)</f>
        <v>0</v>
      </c>
      <c r="BG188" s="107">
        <f>IF(U188="zákl. přenesená",N188,0)</f>
        <v>0</v>
      </c>
      <c r="BH188" s="107">
        <f>IF(U188="sníž. přenesená",N188,0)</f>
        <v>0</v>
      </c>
      <c r="BI188" s="107">
        <f>IF(U188="nulová",N188,0)</f>
        <v>0</v>
      </c>
      <c r="BJ188" s="20" t="s">
        <v>85</v>
      </c>
      <c r="BK188" s="107">
        <f>ROUND(L188*K188,2)</f>
        <v>0</v>
      </c>
      <c r="BL188" s="20" t="s">
        <v>171</v>
      </c>
      <c r="BM188" s="20" t="s">
        <v>233</v>
      </c>
    </row>
    <row r="189" spans="2:65" s="12" customFormat="1" ht="22.5" customHeight="1">
      <c r="B189" s="188"/>
      <c r="C189" s="189"/>
      <c r="D189" s="189"/>
      <c r="E189" s="190" t="s">
        <v>21</v>
      </c>
      <c r="F189" s="276" t="s">
        <v>173</v>
      </c>
      <c r="G189" s="277"/>
      <c r="H189" s="277"/>
      <c r="I189" s="277"/>
      <c r="J189" s="189"/>
      <c r="K189" s="191" t="s">
        <v>21</v>
      </c>
      <c r="L189" s="189"/>
      <c r="M189" s="189"/>
      <c r="N189" s="189"/>
      <c r="O189" s="189"/>
      <c r="P189" s="189"/>
      <c r="Q189" s="189"/>
      <c r="R189" s="192"/>
      <c r="T189" s="193"/>
      <c r="U189" s="189"/>
      <c r="V189" s="189"/>
      <c r="W189" s="189"/>
      <c r="X189" s="189"/>
      <c r="Y189" s="189"/>
      <c r="Z189" s="189"/>
      <c r="AA189" s="194"/>
      <c r="AT189" s="195" t="s">
        <v>150</v>
      </c>
      <c r="AU189" s="195" t="s">
        <v>101</v>
      </c>
      <c r="AV189" s="12" t="s">
        <v>85</v>
      </c>
      <c r="AW189" s="12" t="s">
        <v>34</v>
      </c>
      <c r="AX189" s="12" t="s">
        <v>77</v>
      </c>
      <c r="AY189" s="195" t="s">
        <v>142</v>
      </c>
    </row>
    <row r="190" spans="2:65" s="10" customFormat="1" ht="22.5" customHeight="1">
      <c r="B190" s="172"/>
      <c r="C190" s="173"/>
      <c r="D190" s="173"/>
      <c r="E190" s="174" t="s">
        <v>21</v>
      </c>
      <c r="F190" s="272" t="s">
        <v>234</v>
      </c>
      <c r="G190" s="273"/>
      <c r="H190" s="273"/>
      <c r="I190" s="273"/>
      <c r="J190" s="173"/>
      <c r="K190" s="175">
        <v>11.9</v>
      </c>
      <c r="L190" s="173"/>
      <c r="M190" s="173"/>
      <c r="N190" s="173"/>
      <c r="O190" s="173"/>
      <c r="P190" s="173"/>
      <c r="Q190" s="173"/>
      <c r="R190" s="176"/>
      <c r="T190" s="177"/>
      <c r="U190" s="173"/>
      <c r="V190" s="173"/>
      <c r="W190" s="173"/>
      <c r="X190" s="173"/>
      <c r="Y190" s="173"/>
      <c r="Z190" s="173"/>
      <c r="AA190" s="178"/>
      <c r="AT190" s="179" t="s">
        <v>150</v>
      </c>
      <c r="AU190" s="179" t="s">
        <v>101</v>
      </c>
      <c r="AV190" s="10" t="s">
        <v>101</v>
      </c>
      <c r="AW190" s="10" t="s">
        <v>34</v>
      </c>
      <c r="AX190" s="10" t="s">
        <v>77</v>
      </c>
      <c r="AY190" s="179" t="s">
        <v>142</v>
      </c>
    </row>
    <row r="191" spans="2:65" s="12" customFormat="1" ht="22.5" customHeight="1">
      <c r="B191" s="188"/>
      <c r="C191" s="189"/>
      <c r="D191" s="189"/>
      <c r="E191" s="190" t="s">
        <v>21</v>
      </c>
      <c r="F191" s="278" t="s">
        <v>177</v>
      </c>
      <c r="G191" s="279"/>
      <c r="H191" s="279"/>
      <c r="I191" s="279"/>
      <c r="J191" s="189"/>
      <c r="K191" s="191" t="s">
        <v>21</v>
      </c>
      <c r="L191" s="189"/>
      <c r="M191" s="189"/>
      <c r="N191" s="189"/>
      <c r="O191" s="189"/>
      <c r="P191" s="189"/>
      <c r="Q191" s="189"/>
      <c r="R191" s="192"/>
      <c r="T191" s="193"/>
      <c r="U191" s="189"/>
      <c r="V191" s="189"/>
      <c r="W191" s="189"/>
      <c r="X191" s="189"/>
      <c r="Y191" s="189"/>
      <c r="Z191" s="189"/>
      <c r="AA191" s="194"/>
      <c r="AT191" s="195" t="s">
        <v>150</v>
      </c>
      <c r="AU191" s="195" t="s">
        <v>101</v>
      </c>
      <c r="AV191" s="12" t="s">
        <v>85</v>
      </c>
      <c r="AW191" s="12" t="s">
        <v>34</v>
      </c>
      <c r="AX191" s="12" t="s">
        <v>77</v>
      </c>
      <c r="AY191" s="195" t="s">
        <v>142</v>
      </c>
    </row>
    <row r="192" spans="2:65" s="10" customFormat="1" ht="22.5" customHeight="1">
      <c r="B192" s="172"/>
      <c r="C192" s="173"/>
      <c r="D192" s="173"/>
      <c r="E192" s="174" t="s">
        <v>21</v>
      </c>
      <c r="F192" s="272" t="s">
        <v>235</v>
      </c>
      <c r="G192" s="273"/>
      <c r="H192" s="273"/>
      <c r="I192" s="273"/>
      <c r="J192" s="173"/>
      <c r="K192" s="175">
        <v>16.399999999999999</v>
      </c>
      <c r="L192" s="173"/>
      <c r="M192" s="173"/>
      <c r="N192" s="173"/>
      <c r="O192" s="173"/>
      <c r="P192" s="173"/>
      <c r="Q192" s="173"/>
      <c r="R192" s="176"/>
      <c r="T192" s="177"/>
      <c r="U192" s="173"/>
      <c r="V192" s="173"/>
      <c r="W192" s="173"/>
      <c r="X192" s="173"/>
      <c r="Y192" s="173"/>
      <c r="Z192" s="173"/>
      <c r="AA192" s="178"/>
      <c r="AT192" s="179" t="s">
        <v>150</v>
      </c>
      <c r="AU192" s="179" t="s">
        <v>101</v>
      </c>
      <c r="AV192" s="10" t="s">
        <v>101</v>
      </c>
      <c r="AW192" s="10" t="s">
        <v>34</v>
      </c>
      <c r="AX192" s="10" t="s">
        <v>77</v>
      </c>
      <c r="AY192" s="179" t="s">
        <v>142</v>
      </c>
    </row>
    <row r="193" spans="2:65" s="12" customFormat="1" ht="22.5" customHeight="1">
      <c r="B193" s="188"/>
      <c r="C193" s="189"/>
      <c r="D193" s="189"/>
      <c r="E193" s="190" t="s">
        <v>21</v>
      </c>
      <c r="F193" s="278" t="s">
        <v>180</v>
      </c>
      <c r="G193" s="279"/>
      <c r="H193" s="279"/>
      <c r="I193" s="279"/>
      <c r="J193" s="189"/>
      <c r="K193" s="191" t="s">
        <v>21</v>
      </c>
      <c r="L193" s="189"/>
      <c r="M193" s="189"/>
      <c r="N193" s="189"/>
      <c r="O193" s="189"/>
      <c r="P193" s="189"/>
      <c r="Q193" s="189"/>
      <c r="R193" s="192"/>
      <c r="T193" s="193"/>
      <c r="U193" s="189"/>
      <c r="V193" s="189"/>
      <c r="W193" s="189"/>
      <c r="X193" s="189"/>
      <c r="Y193" s="189"/>
      <c r="Z193" s="189"/>
      <c r="AA193" s="194"/>
      <c r="AT193" s="195" t="s">
        <v>150</v>
      </c>
      <c r="AU193" s="195" t="s">
        <v>101</v>
      </c>
      <c r="AV193" s="12" t="s">
        <v>85</v>
      </c>
      <c r="AW193" s="12" t="s">
        <v>34</v>
      </c>
      <c r="AX193" s="12" t="s">
        <v>77</v>
      </c>
      <c r="AY193" s="195" t="s">
        <v>142</v>
      </c>
    </row>
    <row r="194" spans="2:65" s="10" customFormat="1" ht="22.5" customHeight="1">
      <c r="B194" s="172"/>
      <c r="C194" s="173"/>
      <c r="D194" s="173"/>
      <c r="E194" s="174" t="s">
        <v>21</v>
      </c>
      <c r="F194" s="272" t="s">
        <v>236</v>
      </c>
      <c r="G194" s="273"/>
      <c r="H194" s="273"/>
      <c r="I194" s="273"/>
      <c r="J194" s="173"/>
      <c r="K194" s="175">
        <v>37.700000000000003</v>
      </c>
      <c r="L194" s="173"/>
      <c r="M194" s="173"/>
      <c r="N194" s="173"/>
      <c r="O194" s="173"/>
      <c r="P194" s="173"/>
      <c r="Q194" s="173"/>
      <c r="R194" s="176"/>
      <c r="T194" s="177"/>
      <c r="U194" s="173"/>
      <c r="V194" s="173"/>
      <c r="W194" s="173"/>
      <c r="X194" s="173"/>
      <c r="Y194" s="173"/>
      <c r="Z194" s="173"/>
      <c r="AA194" s="178"/>
      <c r="AT194" s="179" t="s">
        <v>150</v>
      </c>
      <c r="AU194" s="179" t="s">
        <v>101</v>
      </c>
      <c r="AV194" s="10" t="s">
        <v>101</v>
      </c>
      <c r="AW194" s="10" t="s">
        <v>34</v>
      </c>
      <c r="AX194" s="10" t="s">
        <v>77</v>
      </c>
      <c r="AY194" s="179" t="s">
        <v>142</v>
      </c>
    </row>
    <row r="195" spans="2:65" s="12" customFormat="1" ht="22.5" customHeight="1">
      <c r="B195" s="188"/>
      <c r="C195" s="189"/>
      <c r="D195" s="189"/>
      <c r="E195" s="190" t="s">
        <v>21</v>
      </c>
      <c r="F195" s="278" t="s">
        <v>182</v>
      </c>
      <c r="G195" s="279"/>
      <c r="H195" s="279"/>
      <c r="I195" s="279"/>
      <c r="J195" s="189"/>
      <c r="K195" s="191" t="s">
        <v>21</v>
      </c>
      <c r="L195" s="189"/>
      <c r="M195" s="189"/>
      <c r="N195" s="189"/>
      <c r="O195" s="189"/>
      <c r="P195" s="189"/>
      <c r="Q195" s="189"/>
      <c r="R195" s="192"/>
      <c r="T195" s="193"/>
      <c r="U195" s="189"/>
      <c r="V195" s="189"/>
      <c r="W195" s="189"/>
      <c r="X195" s="189"/>
      <c r="Y195" s="189"/>
      <c r="Z195" s="189"/>
      <c r="AA195" s="194"/>
      <c r="AT195" s="195" t="s">
        <v>150</v>
      </c>
      <c r="AU195" s="195" t="s">
        <v>101</v>
      </c>
      <c r="AV195" s="12" t="s">
        <v>85</v>
      </c>
      <c r="AW195" s="12" t="s">
        <v>34</v>
      </c>
      <c r="AX195" s="12" t="s">
        <v>77</v>
      </c>
      <c r="AY195" s="195" t="s">
        <v>142</v>
      </c>
    </row>
    <row r="196" spans="2:65" s="10" customFormat="1" ht="22.5" customHeight="1">
      <c r="B196" s="172"/>
      <c r="C196" s="173"/>
      <c r="D196" s="173"/>
      <c r="E196" s="174" t="s">
        <v>21</v>
      </c>
      <c r="F196" s="272" t="s">
        <v>237</v>
      </c>
      <c r="G196" s="273"/>
      <c r="H196" s="273"/>
      <c r="I196" s="273"/>
      <c r="J196" s="173"/>
      <c r="K196" s="175">
        <v>11.3</v>
      </c>
      <c r="L196" s="173"/>
      <c r="M196" s="173"/>
      <c r="N196" s="173"/>
      <c r="O196" s="173"/>
      <c r="P196" s="173"/>
      <c r="Q196" s="173"/>
      <c r="R196" s="176"/>
      <c r="T196" s="177"/>
      <c r="U196" s="173"/>
      <c r="V196" s="173"/>
      <c r="W196" s="173"/>
      <c r="X196" s="173"/>
      <c r="Y196" s="173"/>
      <c r="Z196" s="173"/>
      <c r="AA196" s="178"/>
      <c r="AT196" s="179" t="s">
        <v>150</v>
      </c>
      <c r="AU196" s="179" t="s">
        <v>101</v>
      </c>
      <c r="AV196" s="10" t="s">
        <v>101</v>
      </c>
      <c r="AW196" s="10" t="s">
        <v>34</v>
      </c>
      <c r="AX196" s="10" t="s">
        <v>77</v>
      </c>
      <c r="AY196" s="179" t="s">
        <v>142</v>
      </c>
    </row>
    <row r="197" spans="2:65" s="12" customFormat="1" ht="22.5" customHeight="1">
      <c r="B197" s="188"/>
      <c r="C197" s="189"/>
      <c r="D197" s="189"/>
      <c r="E197" s="190" t="s">
        <v>21</v>
      </c>
      <c r="F197" s="278" t="s">
        <v>184</v>
      </c>
      <c r="G197" s="279"/>
      <c r="H197" s="279"/>
      <c r="I197" s="279"/>
      <c r="J197" s="189"/>
      <c r="K197" s="191" t="s">
        <v>21</v>
      </c>
      <c r="L197" s="189"/>
      <c r="M197" s="189"/>
      <c r="N197" s="189"/>
      <c r="O197" s="189"/>
      <c r="P197" s="189"/>
      <c r="Q197" s="189"/>
      <c r="R197" s="192"/>
      <c r="T197" s="193"/>
      <c r="U197" s="189"/>
      <c r="V197" s="189"/>
      <c r="W197" s="189"/>
      <c r="X197" s="189"/>
      <c r="Y197" s="189"/>
      <c r="Z197" s="189"/>
      <c r="AA197" s="194"/>
      <c r="AT197" s="195" t="s">
        <v>150</v>
      </c>
      <c r="AU197" s="195" t="s">
        <v>101</v>
      </c>
      <c r="AV197" s="12" t="s">
        <v>85</v>
      </c>
      <c r="AW197" s="12" t="s">
        <v>34</v>
      </c>
      <c r="AX197" s="12" t="s">
        <v>77</v>
      </c>
      <c r="AY197" s="195" t="s">
        <v>142</v>
      </c>
    </row>
    <row r="198" spans="2:65" s="10" customFormat="1" ht="22.5" customHeight="1">
      <c r="B198" s="172"/>
      <c r="C198" s="173"/>
      <c r="D198" s="173"/>
      <c r="E198" s="174" t="s">
        <v>21</v>
      </c>
      <c r="F198" s="272" t="s">
        <v>238</v>
      </c>
      <c r="G198" s="273"/>
      <c r="H198" s="273"/>
      <c r="I198" s="273"/>
      <c r="J198" s="173"/>
      <c r="K198" s="175">
        <v>17.3</v>
      </c>
      <c r="L198" s="173"/>
      <c r="M198" s="173"/>
      <c r="N198" s="173"/>
      <c r="O198" s="173"/>
      <c r="P198" s="173"/>
      <c r="Q198" s="173"/>
      <c r="R198" s="176"/>
      <c r="T198" s="177"/>
      <c r="U198" s="173"/>
      <c r="V198" s="173"/>
      <c r="W198" s="173"/>
      <c r="X198" s="173"/>
      <c r="Y198" s="173"/>
      <c r="Z198" s="173"/>
      <c r="AA198" s="178"/>
      <c r="AT198" s="179" t="s">
        <v>150</v>
      </c>
      <c r="AU198" s="179" t="s">
        <v>101</v>
      </c>
      <c r="AV198" s="10" t="s">
        <v>101</v>
      </c>
      <c r="AW198" s="10" t="s">
        <v>34</v>
      </c>
      <c r="AX198" s="10" t="s">
        <v>77</v>
      </c>
      <c r="AY198" s="179" t="s">
        <v>142</v>
      </c>
    </row>
    <row r="199" spans="2:65" s="11" customFormat="1" ht="22.5" customHeight="1">
      <c r="B199" s="180"/>
      <c r="C199" s="181"/>
      <c r="D199" s="181"/>
      <c r="E199" s="182" t="s">
        <v>21</v>
      </c>
      <c r="F199" s="274" t="s">
        <v>164</v>
      </c>
      <c r="G199" s="275"/>
      <c r="H199" s="275"/>
      <c r="I199" s="275"/>
      <c r="J199" s="181"/>
      <c r="K199" s="183">
        <v>94.6</v>
      </c>
      <c r="L199" s="181"/>
      <c r="M199" s="181"/>
      <c r="N199" s="181"/>
      <c r="O199" s="181"/>
      <c r="P199" s="181"/>
      <c r="Q199" s="181"/>
      <c r="R199" s="184"/>
      <c r="T199" s="185"/>
      <c r="U199" s="181"/>
      <c r="V199" s="181"/>
      <c r="W199" s="181"/>
      <c r="X199" s="181"/>
      <c r="Y199" s="181"/>
      <c r="Z199" s="181"/>
      <c r="AA199" s="186"/>
      <c r="AT199" s="187" t="s">
        <v>150</v>
      </c>
      <c r="AU199" s="187" t="s">
        <v>101</v>
      </c>
      <c r="AV199" s="11" t="s">
        <v>147</v>
      </c>
      <c r="AW199" s="11" t="s">
        <v>34</v>
      </c>
      <c r="AX199" s="11" t="s">
        <v>85</v>
      </c>
      <c r="AY199" s="187" t="s">
        <v>142</v>
      </c>
    </row>
    <row r="200" spans="2:65" s="9" customFormat="1" ht="37.35" customHeight="1">
      <c r="B200" s="154"/>
      <c r="C200" s="155"/>
      <c r="D200" s="156" t="s">
        <v>118</v>
      </c>
      <c r="E200" s="156"/>
      <c r="F200" s="156"/>
      <c r="G200" s="156"/>
      <c r="H200" s="156"/>
      <c r="I200" s="156"/>
      <c r="J200" s="156"/>
      <c r="K200" s="156"/>
      <c r="L200" s="156"/>
      <c r="M200" s="156"/>
      <c r="N200" s="290">
        <f>BK200</f>
        <v>0</v>
      </c>
      <c r="O200" s="291"/>
      <c r="P200" s="291"/>
      <c r="Q200" s="291"/>
      <c r="R200" s="157"/>
      <c r="T200" s="158"/>
      <c r="U200" s="155"/>
      <c r="V200" s="155"/>
      <c r="W200" s="159">
        <f>SUM(W201:W202)</f>
        <v>0</v>
      </c>
      <c r="X200" s="155"/>
      <c r="Y200" s="159">
        <f>SUM(Y201:Y202)</f>
        <v>0</v>
      </c>
      <c r="Z200" s="155"/>
      <c r="AA200" s="160">
        <f>SUM(AA201:AA202)</f>
        <v>0</v>
      </c>
      <c r="AR200" s="161" t="s">
        <v>186</v>
      </c>
      <c r="AT200" s="162" t="s">
        <v>76</v>
      </c>
      <c r="AU200" s="162" t="s">
        <v>77</v>
      </c>
      <c r="AY200" s="161" t="s">
        <v>142</v>
      </c>
      <c r="BK200" s="163">
        <f>SUM(BK201:BK202)</f>
        <v>0</v>
      </c>
    </row>
    <row r="201" spans="2:65" s="1" customFormat="1" ht="22.5" customHeight="1">
      <c r="B201" s="36"/>
      <c r="C201" s="165" t="s">
        <v>239</v>
      </c>
      <c r="D201" s="165" t="s">
        <v>143</v>
      </c>
      <c r="E201" s="166" t="s">
        <v>240</v>
      </c>
      <c r="F201" s="266" t="s">
        <v>120</v>
      </c>
      <c r="G201" s="266"/>
      <c r="H201" s="266"/>
      <c r="I201" s="266"/>
      <c r="J201" s="167" t="s">
        <v>241</v>
      </c>
      <c r="K201" s="168">
        <v>1</v>
      </c>
      <c r="L201" s="267">
        <v>0</v>
      </c>
      <c r="M201" s="268"/>
      <c r="N201" s="269">
        <f>ROUND(L201*K201,2)</f>
        <v>0</v>
      </c>
      <c r="O201" s="269"/>
      <c r="P201" s="269"/>
      <c r="Q201" s="269"/>
      <c r="R201" s="38"/>
      <c r="T201" s="169" t="s">
        <v>21</v>
      </c>
      <c r="U201" s="45" t="s">
        <v>42</v>
      </c>
      <c r="V201" s="37"/>
      <c r="W201" s="170">
        <f>V201*K201</f>
        <v>0</v>
      </c>
      <c r="X201" s="170">
        <v>0</v>
      </c>
      <c r="Y201" s="170">
        <f>X201*K201</f>
        <v>0</v>
      </c>
      <c r="Z201" s="170">
        <v>0</v>
      </c>
      <c r="AA201" s="171">
        <f>Z201*K201</f>
        <v>0</v>
      </c>
      <c r="AR201" s="20" t="s">
        <v>242</v>
      </c>
      <c r="AT201" s="20" t="s">
        <v>143</v>
      </c>
      <c r="AU201" s="20" t="s">
        <v>85</v>
      </c>
      <c r="AY201" s="20" t="s">
        <v>142</v>
      </c>
      <c r="BE201" s="107">
        <f>IF(U201="základní",N201,0)</f>
        <v>0</v>
      </c>
      <c r="BF201" s="107">
        <f>IF(U201="snížená",N201,0)</f>
        <v>0</v>
      </c>
      <c r="BG201" s="107">
        <f>IF(U201="zákl. přenesená",N201,0)</f>
        <v>0</v>
      </c>
      <c r="BH201" s="107">
        <f>IF(U201="sníž. přenesená",N201,0)</f>
        <v>0</v>
      </c>
      <c r="BI201" s="107">
        <f>IF(U201="nulová",N201,0)</f>
        <v>0</v>
      </c>
      <c r="BJ201" s="20" t="s">
        <v>85</v>
      </c>
      <c r="BK201" s="107">
        <f>ROUND(L201*K201,2)</f>
        <v>0</v>
      </c>
      <c r="BL201" s="20" t="s">
        <v>242</v>
      </c>
      <c r="BM201" s="20" t="s">
        <v>243</v>
      </c>
    </row>
    <row r="202" spans="2:65" s="1" customFormat="1" ht="22.5" customHeight="1">
      <c r="B202" s="36"/>
      <c r="C202" s="165" t="s">
        <v>244</v>
      </c>
      <c r="D202" s="165" t="s">
        <v>143</v>
      </c>
      <c r="E202" s="166" t="s">
        <v>245</v>
      </c>
      <c r="F202" s="266" t="s">
        <v>90</v>
      </c>
      <c r="G202" s="266"/>
      <c r="H202" s="266"/>
      <c r="I202" s="266"/>
      <c r="J202" s="167" t="s">
        <v>241</v>
      </c>
      <c r="K202" s="168">
        <v>1</v>
      </c>
      <c r="L202" s="267">
        <v>0</v>
      </c>
      <c r="M202" s="268"/>
      <c r="N202" s="269">
        <f>ROUND(L202*K202,2)</f>
        <v>0</v>
      </c>
      <c r="O202" s="269"/>
      <c r="P202" s="269"/>
      <c r="Q202" s="269"/>
      <c r="R202" s="38"/>
      <c r="T202" s="169" t="s">
        <v>21</v>
      </c>
      <c r="U202" s="45" t="s">
        <v>42</v>
      </c>
      <c r="V202" s="37"/>
      <c r="W202" s="170">
        <f>V202*K202</f>
        <v>0</v>
      </c>
      <c r="X202" s="170">
        <v>0</v>
      </c>
      <c r="Y202" s="170">
        <f>X202*K202</f>
        <v>0</v>
      </c>
      <c r="Z202" s="170">
        <v>0</v>
      </c>
      <c r="AA202" s="171">
        <f>Z202*K202</f>
        <v>0</v>
      </c>
      <c r="AR202" s="20" t="s">
        <v>242</v>
      </c>
      <c r="AT202" s="20" t="s">
        <v>143</v>
      </c>
      <c r="AU202" s="20" t="s">
        <v>85</v>
      </c>
      <c r="AY202" s="20" t="s">
        <v>142</v>
      </c>
      <c r="BE202" s="107">
        <f>IF(U202="základní",N202,0)</f>
        <v>0</v>
      </c>
      <c r="BF202" s="107">
        <f>IF(U202="snížená",N202,0)</f>
        <v>0</v>
      </c>
      <c r="BG202" s="107">
        <f>IF(U202="zákl. přenesená",N202,0)</f>
        <v>0</v>
      </c>
      <c r="BH202" s="107">
        <f>IF(U202="sníž. přenesená",N202,0)</f>
        <v>0</v>
      </c>
      <c r="BI202" s="107">
        <f>IF(U202="nulová",N202,0)</f>
        <v>0</v>
      </c>
      <c r="BJ202" s="20" t="s">
        <v>85</v>
      </c>
      <c r="BK202" s="107">
        <f>ROUND(L202*K202,2)</f>
        <v>0</v>
      </c>
      <c r="BL202" s="20" t="s">
        <v>242</v>
      </c>
      <c r="BM202" s="20" t="s">
        <v>246</v>
      </c>
    </row>
    <row r="203" spans="2:65" s="1" customFormat="1" ht="49.9" customHeight="1">
      <c r="B203" s="36"/>
      <c r="C203" s="37"/>
      <c r="D203" s="156" t="s">
        <v>247</v>
      </c>
      <c r="E203" s="37"/>
      <c r="F203" s="37"/>
      <c r="G203" s="37"/>
      <c r="H203" s="37"/>
      <c r="I203" s="37"/>
      <c r="J203" s="37"/>
      <c r="K203" s="37"/>
      <c r="L203" s="37"/>
      <c r="M203" s="37"/>
      <c r="N203" s="280">
        <f>BK203</f>
        <v>0</v>
      </c>
      <c r="O203" s="281"/>
      <c r="P203" s="281"/>
      <c r="Q203" s="281"/>
      <c r="R203" s="38"/>
      <c r="T203" s="145"/>
      <c r="U203" s="57"/>
      <c r="V203" s="57"/>
      <c r="W203" s="57"/>
      <c r="X203" s="57"/>
      <c r="Y203" s="57"/>
      <c r="Z203" s="57"/>
      <c r="AA203" s="59"/>
      <c r="AT203" s="20" t="s">
        <v>76</v>
      </c>
      <c r="AU203" s="20" t="s">
        <v>77</v>
      </c>
      <c r="AY203" s="20" t="s">
        <v>248</v>
      </c>
      <c r="BK203" s="107">
        <v>0</v>
      </c>
    </row>
    <row r="204" spans="2:65" s="1" customFormat="1" ht="6.95" customHeight="1">
      <c r="B204" s="60"/>
      <c r="C204" s="61"/>
      <c r="D204" s="61"/>
      <c r="E204" s="61"/>
      <c r="F204" s="61"/>
      <c r="G204" s="61"/>
      <c r="H204" s="61"/>
      <c r="I204" s="61"/>
      <c r="J204" s="61"/>
      <c r="K204" s="61"/>
      <c r="L204" s="61"/>
      <c r="M204" s="61"/>
      <c r="N204" s="61"/>
      <c r="O204" s="61"/>
      <c r="P204" s="61"/>
      <c r="Q204" s="61"/>
      <c r="R204" s="62"/>
    </row>
  </sheetData>
  <sheetProtection password="C777" sheet="1" objects="1" scenarios="1"/>
  <mergeCells count="187">
    <mergeCell ref="N203:Q203"/>
    <mergeCell ref="H1:K1"/>
    <mergeCell ref="S2:AC2"/>
    <mergeCell ref="F198:I198"/>
    <mergeCell ref="F199:I199"/>
    <mergeCell ref="F201:I201"/>
    <mergeCell ref="L201:M201"/>
    <mergeCell ref="N201:Q201"/>
    <mergeCell ref="F202:I202"/>
    <mergeCell ref="L202:M202"/>
    <mergeCell ref="N202:Q202"/>
    <mergeCell ref="N124:Q124"/>
    <mergeCell ref="N125:Q125"/>
    <mergeCell ref="N126:Q126"/>
    <mergeCell ref="N159:Q159"/>
    <mergeCell ref="N170:Q170"/>
    <mergeCell ref="N175:Q175"/>
    <mergeCell ref="N177:Q177"/>
    <mergeCell ref="N178:Q178"/>
    <mergeCell ref="N187:Q187"/>
    <mergeCell ref="N200:Q200"/>
    <mergeCell ref="F189:I189"/>
    <mergeCell ref="F190:I190"/>
    <mergeCell ref="F191:I191"/>
    <mergeCell ref="F192:I192"/>
    <mergeCell ref="F193:I193"/>
    <mergeCell ref="F194:I194"/>
    <mergeCell ref="F195:I195"/>
    <mergeCell ref="F196:I196"/>
    <mergeCell ref="F197:I197"/>
    <mergeCell ref="F183:I183"/>
    <mergeCell ref="F184:I184"/>
    <mergeCell ref="F185:I185"/>
    <mergeCell ref="F186:I186"/>
    <mergeCell ref="L186:M186"/>
    <mergeCell ref="N186:Q186"/>
    <mergeCell ref="F188:I188"/>
    <mergeCell ref="L188:M188"/>
    <mergeCell ref="N188:Q188"/>
    <mergeCell ref="F176:I176"/>
    <mergeCell ref="L176:M176"/>
    <mergeCell ref="N176:Q176"/>
    <mergeCell ref="F179:I179"/>
    <mergeCell ref="L179:M179"/>
    <mergeCell ref="N179:Q179"/>
    <mergeCell ref="F180:I180"/>
    <mergeCell ref="F181:I181"/>
    <mergeCell ref="F182:I182"/>
    <mergeCell ref="F172:I172"/>
    <mergeCell ref="L172:M172"/>
    <mergeCell ref="N172:Q172"/>
    <mergeCell ref="F173:I173"/>
    <mergeCell ref="L173:M173"/>
    <mergeCell ref="N173:Q173"/>
    <mergeCell ref="F174:I174"/>
    <mergeCell ref="L174:M174"/>
    <mergeCell ref="N174:Q174"/>
    <mergeCell ref="F166:I166"/>
    <mergeCell ref="F167:I167"/>
    <mergeCell ref="F168:I168"/>
    <mergeCell ref="L168:M168"/>
    <mergeCell ref="N168:Q168"/>
    <mergeCell ref="F169:I169"/>
    <mergeCell ref="L169:M169"/>
    <mergeCell ref="N169:Q169"/>
    <mergeCell ref="F171:I171"/>
    <mergeCell ref="L171:M171"/>
    <mergeCell ref="N171:Q171"/>
    <mergeCell ref="L160:M160"/>
    <mergeCell ref="N160:Q160"/>
    <mergeCell ref="F161:I161"/>
    <mergeCell ref="L161:M161"/>
    <mergeCell ref="N161:Q161"/>
    <mergeCell ref="F162:I162"/>
    <mergeCell ref="F163:I163"/>
    <mergeCell ref="F164:I164"/>
    <mergeCell ref="F165:I165"/>
    <mergeCell ref="F151:I151"/>
    <mergeCell ref="F152:I152"/>
    <mergeCell ref="F153:I153"/>
    <mergeCell ref="F154:I154"/>
    <mergeCell ref="F155:I155"/>
    <mergeCell ref="F156:I156"/>
    <mergeCell ref="F157:I157"/>
    <mergeCell ref="F158:I158"/>
    <mergeCell ref="F160:I160"/>
    <mergeCell ref="F142:I142"/>
    <mergeCell ref="F143:I143"/>
    <mergeCell ref="F144:I144"/>
    <mergeCell ref="F145:I145"/>
    <mergeCell ref="F146:I146"/>
    <mergeCell ref="F147:I147"/>
    <mergeCell ref="F148:I148"/>
    <mergeCell ref="F149:I149"/>
    <mergeCell ref="F150:I150"/>
    <mergeCell ref="F137:I137"/>
    <mergeCell ref="F138:I138"/>
    <mergeCell ref="F139:I139"/>
    <mergeCell ref="F140:I140"/>
    <mergeCell ref="L140:M140"/>
    <mergeCell ref="N140:Q140"/>
    <mergeCell ref="F141:I141"/>
    <mergeCell ref="L141:M141"/>
    <mergeCell ref="N141:Q141"/>
    <mergeCell ref="F130:I130"/>
    <mergeCell ref="F131:I131"/>
    <mergeCell ref="F132:I132"/>
    <mergeCell ref="F133:I133"/>
    <mergeCell ref="L133:M133"/>
    <mergeCell ref="N133:Q133"/>
    <mergeCell ref="F134:I134"/>
    <mergeCell ref="F135:I135"/>
    <mergeCell ref="F136:I136"/>
    <mergeCell ref="M121:Q121"/>
    <mergeCell ref="F123:I123"/>
    <mergeCell ref="L123:M123"/>
    <mergeCell ref="N123:Q123"/>
    <mergeCell ref="F127:I127"/>
    <mergeCell ref="L127:M127"/>
    <mergeCell ref="N127:Q127"/>
    <mergeCell ref="F128:I128"/>
    <mergeCell ref="F129:I129"/>
    <mergeCell ref="D104:H104"/>
    <mergeCell ref="N104:Q104"/>
    <mergeCell ref="N105:Q105"/>
    <mergeCell ref="L107:Q107"/>
    <mergeCell ref="C113:Q113"/>
    <mergeCell ref="F115:P115"/>
    <mergeCell ref="F116:P116"/>
    <mergeCell ref="M118:P118"/>
    <mergeCell ref="M120:Q120"/>
    <mergeCell ref="N99:Q99"/>
    <mergeCell ref="D100:H100"/>
    <mergeCell ref="N100:Q100"/>
    <mergeCell ref="D101:H101"/>
    <mergeCell ref="N101:Q101"/>
    <mergeCell ref="D102:H102"/>
    <mergeCell ref="N102:Q102"/>
    <mergeCell ref="D103:H103"/>
    <mergeCell ref="N103:Q103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</mergeCells>
  <hyperlinks>
    <hyperlink ref="F1:G1" location="C2" display="1) Krycí list rozpočtu"/>
    <hyperlink ref="H1:K1" location="C86" display="2) Rekapitulace rozpočtu"/>
    <hyperlink ref="L1" location="C123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02.1 - Budova D - podlaho...</vt:lpstr>
      <vt:lpstr>'02.1 - Budova D - podlaho...'!Názvy_tisku</vt:lpstr>
      <vt:lpstr>'Rekapitulace stavby'!Názvy_tisku</vt:lpstr>
      <vt:lpstr>'02.1 - Budova D - podlaho...'!Oblast_tisku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Sakreida-PC\Sakreida</dc:creator>
  <cp:lastModifiedBy>bULJ</cp:lastModifiedBy>
  <dcterms:created xsi:type="dcterms:W3CDTF">2017-08-17T05:05:45Z</dcterms:created>
  <dcterms:modified xsi:type="dcterms:W3CDTF">2017-08-29T06:52:59Z</dcterms:modified>
</cp:coreProperties>
</file>