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4775" yWindow="-150" windowWidth="14085" windowHeight="15015"/>
  </bookViews>
  <sheets>
    <sheet name="Rekapitulace stavby" sheetId="1" r:id="rId1"/>
    <sheet name="201601133 - SO 01 - Trafo..." sheetId="2" r:id="rId2"/>
    <sheet name="20160113V - Vedlejší a os..." sheetId="3" r:id="rId3"/>
  </sheets>
  <definedNames>
    <definedName name="_xlnm.Print_Titles" localSheetId="1">'201601133 - SO 01 - Trafo...'!$112:$112</definedName>
    <definedName name="_xlnm.Print_Titles" localSheetId="2">'20160113V - Vedlejší a os...'!$113:$113</definedName>
    <definedName name="_xlnm.Print_Titles" localSheetId="0">'Rekapitulace stavby'!$85:$85</definedName>
    <definedName name="_xlnm.Print_Area" localSheetId="1">'201601133 - SO 01 - Trafo...'!$C$4:$Q$70,'201601133 - SO 01 - Trafo...'!$C$76:$Q$96,'201601133 - SO 01 - Trafo...'!$C$102:$Q$163</definedName>
    <definedName name="_xlnm.Print_Area" localSheetId="2">'20160113V - Vedlejší a os...'!$C$4:$Q$70,'20160113V - Vedlejší a os...'!$C$76:$Q$97,'20160113V - Vedlejší a os...'!$C$103:$Q$123</definedName>
    <definedName name="_xlnm.Print_Area" localSheetId="0">'Rekapitulace stavby'!$C$4:$AP$70,'Rekapitulace stavby'!$C$76:$AP$93</definedName>
  </definedNames>
  <calcPr calcId="145621"/>
</workbook>
</file>

<file path=xl/calcChain.xml><?xml version="1.0" encoding="utf-8"?>
<calcChain xmlns="http://schemas.openxmlformats.org/spreadsheetml/2006/main">
  <c r="AA122" i="3" l="1"/>
  <c r="AY89" i="1"/>
  <c r="AX89" i="1"/>
  <c r="BI123" i="3"/>
  <c r="BH123" i="3"/>
  <c r="BG123" i="3"/>
  <c r="BF123" i="3"/>
  <c r="AA123" i="3"/>
  <c r="Y123" i="3"/>
  <c r="Y122" i="3" s="1"/>
  <c r="W123" i="3"/>
  <c r="W122" i="3" s="1"/>
  <c r="BK123" i="3"/>
  <c r="BK122" i="3" s="1"/>
  <c r="N122" i="3" s="1"/>
  <c r="N93" i="3" s="1"/>
  <c r="N123" i="3"/>
  <c r="BE123" i="3" s="1"/>
  <c r="BI121" i="3"/>
  <c r="BH121" i="3"/>
  <c r="BG121" i="3"/>
  <c r="BF121" i="3"/>
  <c r="AA121" i="3"/>
  <c r="AA120" i="3" s="1"/>
  <c r="Y121" i="3"/>
  <c r="Y120" i="3" s="1"/>
  <c r="W121" i="3"/>
  <c r="W120" i="3" s="1"/>
  <c r="BK121" i="3"/>
  <c r="BK120" i="3" s="1"/>
  <c r="N120" i="3" s="1"/>
  <c r="N92" i="3" s="1"/>
  <c r="N121" i="3"/>
  <c r="BE121" i="3" s="1"/>
  <c r="BI119" i="3"/>
  <c r="BH119" i="3"/>
  <c r="BG119" i="3"/>
  <c r="BF119" i="3"/>
  <c r="AA119" i="3"/>
  <c r="AA118" i="3" s="1"/>
  <c r="Y119" i="3"/>
  <c r="Y118" i="3" s="1"/>
  <c r="W119" i="3"/>
  <c r="W118" i="3" s="1"/>
  <c r="BK119" i="3"/>
  <c r="BK118" i="3" s="1"/>
  <c r="N118" i="3" s="1"/>
  <c r="N91" i="3" s="1"/>
  <c r="N119" i="3"/>
  <c r="BE119" i="3" s="1"/>
  <c r="BI117" i="3"/>
  <c r="BH117" i="3"/>
  <c r="BG117" i="3"/>
  <c r="BF117" i="3"/>
  <c r="AA117" i="3"/>
  <c r="AA116" i="3" s="1"/>
  <c r="Y117" i="3"/>
  <c r="Y116" i="3" s="1"/>
  <c r="W117" i="3"/>
  <c r="W116" i="3" s="1"/>
  <c r="BK117" i="3"/>
  <c r="BK116" i="3" s="1"/>
  <c r="N117" i="3"/>
  <c r="BE117" i="3" s="1"/>
  <c r="M110" i="3"/>
  <c r="F110" i="3"/>
  <c r="F108" i="3"/>
  <c r="F106" i="3"/>
  <c r="M28" i="3"/>
  <c r="AS89" i="1" s="1"/>
  <c r="M83" i="3"/>
  <c r="F83" i="3"/>
  <c r="F81" i="3"/>
  <c r="F79" i="3"/>
  <c r="O21" i="3"/>
  <c r="E21" i="3"/>
  <c r="M111" i="3" s="1"/>
  <c r="O20" i="3"/>
  <c r="O15" i="3"/>
  <c r="E15" i="3"/>
  <c r="F84" i="3" s="1"/>
  <c r="O14" i="3"/>
  <c r="O9" i="3"/>
  <c r="M108" i="3" s="1"/>
  <c r="F6" i="3"/>
  <c r="F105" i="3" s="1"/>
  <c r="AY88" i="1"/>
  <c r="AX88" i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Y159" i="2" s="1"/>
  <c r="W160" i="2"/>
  <c r="BK160" i="2"/>
  <c r="N160" i="2"/>
  <c r="BE160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AA150" i="2" s="1"/>
  <c r="Y151" i="2"/>
  <c r="W151" i="2"/>
  <c r="BK151" i="2"/>
  <c r="N151" i="2"/>
  <c r="BE151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AA120" i="2"/>
  <c r="AA119" i="2" s="1"/>
  <c r="Y120" i="2"/>
  <c r="W120" i="2"/>
  <c r="BK120" i="2"/>
  <c r="N120" i="2"/>
  <c r="BE120" i="2" s="1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BK117" i="2"/>
  <c r="N117" i="2"/>
  <c r="BE117" i="2" s="1"/>
  <c r="BI116" i="2"/>
  <c r="BH116" i="2"/>
  <c r="BG116" i="2"/>
  <c r="BF116" i="2"/>
  <c r="BE116" i="2"/>
  <c r="AA116" i="2"/>
  <c r="Y116" i="2"/>
  <c r="W116" i="2"/>
  <c r="BK116" i="2"/>
  <c r="N116" i="2"/>
  <c r="BI115" i="2"/>
  <c r="BH115" i="2"/>
  <c r="BG115" i="2"/>
  <c r="BF115" i="2"/>
  <c r="AA115" i="2"/>
  <c r="Y115" i="2"/>
  <c r="W115" i="2"/>
  <c r="W114" i="2" s="1"/>
  <c r="BK115" i="2"/>
  <c r="N115" i="2"/>
  <c r="BE115" i="2" s="1"/>
  <c r="M109" i="2"/>
  <c r="F109" i="2"/>
  <c r="F107" i="2"/>
  <c r="F105" i="2"/>
  <c r="M28" i="2"/>
  <c r="AS88" i="1" s="1"/>
  <c r="M83" i="2"/>
  <c r="F83" i="2"/>
  <c r="F81" i="2"/>
  <c r="F79" i="2"/>
  <c r="O21" i="2"/>
  <c r="E21" i="2"/>
  <c r="M110" i="2" s="1"/>
  <c r="O20" i="2"/>
  <c r="O15" i="2"/>
  <c r="E15" i="2"/>
  <c r="F110" i="2" s="1"/>
  <c r="O14" i="2"/>
  <c r="O9" i="2"/>
  <c r="M81" i="2" s="1"/>
  <c r="F6" i="2"/>
  <c r="F78" i="2" s="1"/>
  <c r="AK27" i="1"/>
  <c r="AM83" i="1"/>
  <c r="L83" i="1"/>
  <c r="AM82" i="1"/>
  <c r="L82" i="1"/>
  <c r="AM80" i="1"/>
  <c r="L80" i="1"/>
  <c r="L78" i="1"/>
  <c r="L77" i="1"/>
  <c r="H34" i="3" l="1"/>
  <c r="BB89" i="1" s="1"/>
  <c r="BK159" i="2"/>
  <c r="N159" i="2" s="1"/>
  <c r="N92" i="2" s="1"/>
  <c r="H34" i="2"/>
  <c r="BB88" i="1" s="1"/>
  <c r="BB87" i="1" s="1"/>
  <c r="AX87" i="1" s="1"/>
  <c r="F104" i="2"/>
  <c r="H35" i="2"/>
  <c r="BC88" i="1" s="1"/>
  <c r="AA159" i="2"/>
  <c r="AA114" i="2"/>
  <c r="H36" i="2"/>
  <c r="BD88" i="1" s="1"/>
  <c r="W119" i="2"/>
  <c r="W113" i="2" s="1"/>
  <c r="AU88" i="1" s="1"/>
  <c r="AU87" i="1" s="1"/>
  <c r="W150" i="2"/>
  <c r="AA115" i="3"/>
  <c r="AA114" i="3" s="1"/>
  <c r="H36" i="3"/>
  <c r="BD89" i="1" s="1"/>
  <c r="W115" i="3"/>
  <c r="W114" i="3" s="1"/>
  <c r="AU89" i="1" s="1"/>
  <c r="Y114" i="2"/>
  <c r="BK119" i="2"/>
  <c r="N119" i="2" s="1"/>
  <c r="N90" i="2" s="1"/>
  <c r="BK150" i="2"/>
  <c r="N150" i="2" s="1"/>
  <c r="N91" i="2" s="1"/>
  <c r="AS87" i="1"/>
  <c r="H35" i="3"/>
  <c r="BC89" i="1" s="1"/>
  <c r="M84" i="2"/>
  <c r="BK114" i="2"/>
  <c r="H33" i="2"/>
  <c r="BA88" i="1" s="1"/>
  <c r="Y119" i="2"/>
  <c r="Y150" i="2"/>
  <c r="W159" i="2"/>
  <c r="H33" i="3"/>
  <c r="BA89" i="1" s="1"/>
  <c r="N114" i="2"/>
  <c r="N89" i="2" s="1"/>
  <c r="N116" i="3"/>
  <c r="N90" i="3" s="1"/>
  <c r="BK115" i="3"/>
  <c r="M32" i="2"/>
  <c r="AV88" i="1" s="1"/>
  <c r="H32" i="2"/>
  <c r="AZ88" i="1" s="1"/>
  <c r="M32" i="3"/>
  <c r="AV89" i="1" s="1"/>
  <c r="H32" i="3"/>
  <c r="AZ89" i="1" s="1"/>
  <c r="Y115" i="3"/>
  <c r="Y114" i="3" s="1"/>
  <c r="F84" i="2"/>
  <c r="M107" i="2"/>
  <c r="M33" i="2"/>
  <c r="AW88" i="1" s="1"/>
  <c r="F78" i="3"/>
  <c r="F111" i="3"/>
  <c r="M81" i="3"/>
  <c r="M84" i="3"/>
  <c r="M33" i="3"/>
  <c r="AW89" i="1" s="1"/>
  <c r="BC87" i="1" l="1"/>
  <c r="AY87" i="1" s="1"/>
  <c r="BA87" i="1"/>
  <c r="W32" i="1" s="1"/>
  <c r="AZ87" i="1"/>
  <c r="W31" i="1" s="1"/>
  <c r="W33" i="1"/>
  <c r="BK113" i="2"/>
  <c r="N113" i="2" s="1"/>
  <c r="N88" i="2" s="1"/>
  <c r="M27" i="2" s="1"/>
  <c r="M30" i="2" s="1"/>
  <c r="BD87" i="1"/>
  <c r="W35" i="1" s="1"/>
  <c r="AT88" i="1"/>
  <c r="AA113" i="2"/>
  <c r="Y113" i="2"/>
  <c r="N115" i="3"/>
  <c r="N89" i="3" s="1"/>
  <c r="BK114" i="3"/>
  <c r="N114" i="3" s="1"/>
  <c r="N88" i="3" s="1"/>
  <c r="AT89" i="1"/>
  <c r="AV87" i="1" l="1"/>
  <c r="AK31" i="1" s="1"/>
  <c r="AW87" i="1"/>
  <c r="AK32" i="1" s="1"/>
  <c r="W34" i="1"/>
  <c r="L96" i="2"/>
  <c r="AG88" i="1"/>
  <c r="L38" i="2"/>
  <c r="L97" i="3"/>
  <c r="M27" i="3"/>
  <c r="M30" i="3" s="1"/>
  <c r="AT87" i="1" l="1"/>
  <c r="AN88" i="1"/>
  <c r="L38" i="3"/>
  <c r="AG89" i="1"/>
  <c r="AN89" i="1" s="1"/>
  <c r="AG87" i="1" l="1"/>
  <c r="AN87" i="1" s="1"/>
  <c r="AN93" i="1" s="1"/>
  <c r="AK26" i="1" l="1"/>
  <c r="AK29" i="1" s="1"/>
  <c r="AK37" i="1" s="1"/>
  <c r="AG93" i="1"/>
</calcChain>
</file>

<file path=xl/sharedStrings.xml><?xml version="1.0" encoding="utf-8"?>
<sst xmlns="http://schemas.openxmlformats.org/spreadsheetml/2006/main" count="1138" uniqueCount="339">
  <si>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</si>
  <si>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</si>
  <si>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</si>
  <si>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</si>
  <si>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</si>
  <si>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</si>
  <si>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</si>
  <si>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</si>
  <si>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</si>
  <si>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</si>
  <si>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</si>
  <si>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</si>
  <si>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</si>
  <si>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</si>
  <si>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20160113</t>
  </si>
  <si>
    <t>Stavba:</t>
  </si>
  <si>
    <t>0,1</t>
  </si>
  <si>
    <t>JKSO:</t>
  </si>
  <si>
    <t>CC-CZ:</t>
  </si>
  <si>
    <t>1</t>
  </si>
  <si>
    <t>Místo:</t>
  </si>
  <si>
    <t>Blovice</t>
  </si>
  <si>
    <t>Datum:</t>
  </si>
  <si>
    <t>28.1.2016</t>
  </si>
  <si>
    <t>10</t>
  </si>
  <si>
    <t>100</t>
  </si>
  <si>
    <t>Objednatel:</t>
  </si>
  <si>
    <t>IČ:</t>
  </si>
  <si>
    <t>Česká republika - Správa státních hmotných rezerv</t>
  </si>
  <si>
    <t>DIČ:</t>
  </si>
  <si>
    <t>Zhotovitel:</t>
  </si>
  <si>
    <t xml:space="preserve"> </t>
  </si>
  <si>
    <t>Projektant:</t>
  </si>
  <si>
    <t>FARMTEC a.s., Strakonice</t>
  </si>
  <si>
    <t>True</t>
  </si>
  <si>
    <t>Zpracovatel:</t>
  </si>
  <si>
    <t>Poznámka:</t>
  </si>
  <si>
    <t>"Položky soupisu prací vycházejí z položek cenové soustavy ÚRS. Technické specifikace položek jsou dány všeobecnými podmínkami jednotlivých ceníků (tyto jsou zpřístupněny na webu www.cs-urs.cz) a doplňujícími poznámkami u jednotlivých položek, eventuelně odkazy na projektovou dokumentaci. 
Je-li v kontrolním rozpočtu, nebo v soupisu prací uvedena v kolonce ""Název položky"" obchodní značka jakéhokoliv materiálu nebo výrobku, má tento název pouze informativní charakter.
Pro ocenění a následně pro realizaci je možné použít jiný materiál nebo výrobek, který má srovnatelné nebo lepší užitné vlastnosti a odpovídá požadavkům dokumentace."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</si>
  <si>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</si>
  <si>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</si>
  <si>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</si>
  <si>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</si>
  <si>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</si>
  <si>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</si>
  <si>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</si>
  <si>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</si>
  <si>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</si>
  <si>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</si>
  <si>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</si>
  <si>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</si>
  <si>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</si>
  <si>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</si>
  <si>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</si>
  <si>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</si>
  <si>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</si>
  <si>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</si>
  <si>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</si>
  <si>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</si>
  <si>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</si>
  <si>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</si>
  <si>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</si>
  <si>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</si>
  <si>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</si>
  <si>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</si>
  <si>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</si>
  <si>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</si>
  <si>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</si>
  <si>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</si>
  <si>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</si>
  <si>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</si>
  <si>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</si>
  <si>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</si>
  <si>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</si>
  <si>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</si>
  <si>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</si>
  <si>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</si>
  <si>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</si>
  <si>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</si>
  <si>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</si>
  <si>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</si>
  <si>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{a1311ac7-7160-400f-87c0-455902ccf2ec}</t>
  </si>
  <si>
    <t>{00000000-0000-0000-0000-000000000000}</t>
  </si>
  <si>
    <t>201601133</t>
  </si>
  <si>
    <t>SO 02 - Trafostanice</t>
  </si>
  <si>
    <t>{59c7ad4f-59e2-4912-aabf-fe21023ed820}</t>
  </si>
  <si>
    <t>20160113V</t>
  </si>
  <si>
    <t>Vedlejší a ostatní náklady</t>
  </si>
  <si>
    <t>{35f3431f-5407-4fca-b133-481cd10c7732}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</si>
  <si>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</si>
  <si>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</si>
  <si>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</si>
  <si>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</si>
  <si>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</si>
  <si>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</si>
  <si>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</si>
  <si>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</si>
  <si>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</si>
  <si>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</si>
  <si>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</si>
  <si>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</si>
  <si>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</si>
  <si>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</si>
  <si>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</si>
  <si>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767 - Konstrukce zámečnické</t>
  </si>
  <si>
    <t>M21 - Elektromontáže</t>
  </si>
  <si>
    <t>ON - Ostatní náklady</t>
  </si>
  <si>
    <t>VN - Vedlejší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</si>
  <si>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</si>
  <si>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</si>
  <si>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</si>
  <si>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</si>
  <si>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</si>
  <si>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</si>
  <si>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</si>
  <si>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</si>
  <si>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</si>
  <si>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</si>
  <si>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</si>
  <si>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</si>
  <si>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</si>
  <si>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</si>
  <si>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</si>
  <si>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</si>
  <si>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</si>
  <si>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16031603_21</t>
  </si>
  <si>
    <t>Nosná konstrukce do 200kg, profil L 40x40x3 (1,84kg/1m)</t>
  </si>
  <si>
    <t>kg</t>
  </si>
  <si>
    <t>4</t>
  </si>
  <si>
    <t>1768197404</t>
  </si>
  <si>
    <t>16031603_22</t>
  </si>
  <si>
    <t>Pásová ocel 20x3, (0,47kg/1m)</t>
  </si>
  <si>
    <t>-922509066</t>
  </si>
  <si>
    <t>3</t>
  </si>
  <si>
    <t>16031603_23</t>
  </si>
  <si>
    <t>Nátěr oocelové kontrukce, barva šedá</t>
  </si>
  <si>
    <t>m2</t>
  </si>
  <si>
    <t>-1977294249</t>
  </si>
  <si>
    <t>16031603_24</t>
  </si>
  <si>
    <t>Záměčnické práce</t>
  </si>
  <si>
    <t>hod</t>
  </si>
  <si>
    <t>-506362662</t>
  </si>
  <si>
    <t>5</t>
  </si>
  <si>
    <t>16031603_01</t>
  </si>
  <si>
    <t>Distribuční olejový transformátor 1600kVA,  s převodem 22/0,4kV, typ: DOTEL ECODESIGN, hemetizované</t>
  </si>
  <si>
    <t>ks</t>
  </si>
  <si>
    <t>799686754</t>
  </si>
  <si>
    <t>6</t>
  </si>
  <si>
    <t>16031603_02</t>
  </si>
  <si>
    <t>Úprava stanoviště transormátoru , včetně demontáže stávajícího transformátoru a stávajících kabelů VN. Nové uzemnění tvořeno páskou FeZn 30/4mm přichycenou na obvodovém zdivu T10 pomocí svorek SR03</t>
  </si>
  <si>
    <t>kpl</t>
  </si>
  <si>
    <t>-1053712944</t>
  </si>
  <si>
    <t>7</t>
  </si>
  <si>
    <t>16031603_03</t>
  </si>
  <si>
    <t>Úprava stanoviště nových rozvaděčů NN, včetně demontáže stávajících rozvaděčů NN a jejich kompletní výzbroje</t>
  </si>
  <si>
    <t>277115839</t>
  </si>
  <si>
    <t>8</t>
  </si>
  <si>
    <t>16031603_03.1</t>
  </si>
  <si>
    <t>DOPLNĚNÍ DO KOBKY K4                                                 MTP - CTB 25, 50//5 A, 10VA, 0.5S FS5 (úředně ověřené jádro "C"), 8/20kA, 25 kV</t>
  </si>
  <si>
    <t>-1133771939</t>
  </si>
  <si>
    <t>9</t>
  </si>
  <si>
    <t>16031603_03.2</t>
  </si>
  <si>
    <t>Náhrada za TSR 61.1K (Klema + jakl )</t>
  </si>
  <si>
    <t>1923064479</t>
  </si>
  <si>
    <t>16031603_03.3</t>
  </si>
  <si>
    <t>DOPLNĚNÍ DO KOBKY K6                                                  MTN - VTS 25, 22000/V3//100/V3/100/3 V, 10 VA, 0.5 (a-n) 57V (úředně ověřené vinutí "C"), 30 VA, 6P (da-dn) 33V, 25kV</t>
  </si>
  <si>
    <t>2132029295</t>
  </si>
  <si>
    <t>11</t>
  </si>
  <si>
    <t>16031603_03.4</t>
  </si>
  <si>
    <t>Příslušenství k VTS 25 - Pojistkové pouzdro s patronou SIBA 300mA</t>
  </si>
  <si>
    <t>-2059451310</t>
  </si>
  <si>
    <t>12</t>
  </si>
  <si>
    <t>16031603_03.5</t>
  </si>
  <si>
    <t>Inteligentní zátěž AFR 30 ochrana proti ferrorezonanci</t>
  </si>
  <si>
    <t>1702017585</t>
  </si>
  <si>
    <t>13</t>
  </si>
  <si>
    <t>16031603_03.6</t>
  </si>
  <si>
    <t>Skříň fakturačního měření SM.2-CEZ</t>
  </si>
  <si>
    <t>-1984919040</t>
  </si>
  <si>
    <t>14</t>
  </si>
  <si>
    <t>16031603_03.7</t>
  </si>
  <si>
    <t>Pojistková patrona VN, 63A</t>
  </si>
  <si>
    <t>-1213067567</t>
  </si>
  <si>
    <t>16031603_04</t>
  </si>
  <si>
    <t xml:space="preserve">Rozvaděč NN RH1:                                                        Rozměry celkem: 6600*2100*800 (V*Š*H)                       Přípojnice dimenzované na 2500A (In)                             Zkrat. odolnost: 82,6kA                                   </t>
  </si>
  <si>
    <t>1066024114</t>
  </si>
  <si>
    <t>16</t>
  </si>
  <si>
    <t>16031603_05</t>
  </si>
  <si>
    <t xml:space="preserve">Rozvaděč NN RH2:                                                        Rozměry celkem: 6600*2100*800 (V*Š*H)                       Přípojnice dimenzované na 2500A (In)                             Zkrat. odolnost: 82,6kA                                   </t>
  </si>
  <si>
    <t>1666594963</t>
  </si>
  <si>
    <t>17</t>
  </si>
  <si>
    <t>16031603_06</t>
  </si>
  <si>
    <t xml:space="preserve">Rozvaděč NN RC1:                                                        Rozměry celkem: 2400*2100*800 (V*Š*H)                       Přípojnice dimenzované na 645A (In)                             Zkrat. odolnost: 82,6kA                                    </t>
  </si>
  <si>
    <t>-1838413339</t>
  </si>
  <si>
    <t>18</t>
  </si>
  <si>
    <t>16031603_07</t>
  </si>
  <si>
    <t xml:space="preserve">Rozvaděč NN RC2:                                                        Rozměry celkem: 2400*2100*800 (V*Š*H)                       Přípojnice dimenzované na 645A (In)                             Zkrat. odolnost: 82,6kA                                    </t>
  </si>
  <si>
    <t>836289138</t>
  </si>
  <si>
    <t>19</t>
  </si>
  <si>
    <t>16031603_08</t>
  </si>
  <si>
    <t>Vodič VN_22kV SAX-W 1x70mm2</t>
  </si>
  <si>
    <t>m</t>
  </si>
  <si>
    <t>-2048717855</t>
  </si>
  <si>
    <t>20</t>
  </si>
  <si>
    <t>16031603_09</t>
  </si>
  <si>
    <t>Kabelový žebřík KZ 600/60, včetně kolen a podpěr HILTI + spojovací materiál</t>
  </si>
  <si>
    <t>1149772206</t>
  </si>
  <si>
    <t>16031603_10</t>
  </si>
  <si>
    <t>Příchytka kabelová Sonap 54-74 mm</t>
  </si>
  <si>
    <t>kus</t>
  </si>
  <si>
    <t>-104599344</t>
  </si>
  <si>
    <t>22</t>
  </si>
  <si>
    <t>16031603_11</t>
  </si>
  <si>
    <t>Kabel silový NSGAFÖU 1x240mm2, pevně</t>
  </si>
  <si>
    <t>-2138717748</t>
  </si>
  <si>
    <t>23</t>
  </si>
  <si>
    <t>16031603_12</t>
  </si>
  <si>
    <t>Oko kabelové lisovací  Cu plné, 240 x 10 KU</t>
  </si>
  <si>
    <t>1206533392</t>
  </si>
  <si>
    <t>24</t>
  </si>
  <si>
    <t>16031603_13</t>
  </si>
  <si>
    <t>Ukončení vodičů v rozvaděči + zapojení do 240 mm2</t>
  </si>
  <si>
    <t>-1414763731</t>
  </si>
  <si>
    <t>25</t>
  </si>
  <si>
    <t>16031603_14</t>
  </si>
  <si>
    <t>Vodič pro pevné uložení CYA 4,00 mm2 zelenožlutý</t>
  </si>
  <si>
    <t>1881536450</t>
  </si>
  <si>
    <t>26</t>
  </si>
  <si>
    <t>16031603_15</t>
  </si>
  <si>
    <t>Vodič pro pevné uložení CYA 16 mm2 zelenožlutý</t>
  </si>
  <si>
    <t>1462543770</t>
  </si>
  <si>
    <t>27</t>
  </si>
  <si>
    <t>16031603_15.1</t>
  </si>
  <si>
    <t>Kabel silový s Cu jádrem 750 V CYKY 5 x 2,5 mm2</t>
  </si>
  <si>
    <t>-654475417</t>
  </si>
  <si>
    <t>28</t>
  </si>
  <si>
    <t>16031603_15.2</t>
  </si>
  <si>
    <t>Kabel silový s Cu jádrem 750 V CYKY 5 x 4 mm2</t>
  </si>
  <si>
    <t>-1260684392</t>
  </si>
  <si>
    <t>29</t>
  </si>
  <si>
    <t>16031603_15.3</t>
  </si>
  <si>
    <t>Kondenzátor 20kVAR, kompenzace transformátoru při chodu na prázdno</t>
  </si>
  <si>
    <t>-432621807</t>
  </si>
  <si>
    <t>30</t>
  </si>
  <si>
    <t>16031603_16</t>
  </si>
  <si>
    <t>Svorka připojovací SP kovových částí d 6-12 mm</t>
  </si>
  <si>
    <t>-161361289</t>
  </si>
  <si>
    <t>31</t>
  </si>
  <si>
    <t>16031603_17</t>
  </si>
  <si>
    <t>Dielektrický koberec 26kV (š. 1300mm)</t>
  </si>
  <si>
    <t>182668926</t>
  </si>
  <si>
    <t>32</t>
  </si>
  <si>
    <t>16031603_18</t>
  </si>
  <si>
    <t>Asfaltový ochranný sprej</t>
  </si>
  <si>
    <t>-2045365470</t>
  </si>
  <si>
    <t>33</t>
  </si>
  <si>
    <t>16031603_19</t>
  </si>
  <si>
    <t>Podružný elektroinstalační materiál</t>
  </si>
  <si>
    <t>1148954430</t>
  </si>
  <si>
    <t>34</t>
  </si>
  <si>
    <t>16031603_20</t>
  </si>
  <si>
    <t>Stavební přípomoce</t>
  </si>
  <si>
    <t>1983857153</t>
  </si>
  <si>
    <t>35</t>
  </si>
  <si>
    <t>16031603_25</t>
  </si>
  <si>
    <t>Revize</t>
  </si>
  <si>
    <t>-2033561601</t>
  </si>
  <si>
    <t>36</t>
  </si>
  <si>
    <t>16031603_26</t>
  </si>
  <si>
    <t>Příkaz ''B''</t>
  </si>
  <si>
    <t>1527120065</t>
  </si>
  <si>
    <t>37</t>
  </si>
  <si>
    <t>16031603_27</t>
  </si>
  <si>
    <t>Manipulace na zařízení VN</t>
  </si>
  <si>
    <t>-728783902</t>
  </si>
  <si>
    <t>38</t>
  </si>
  <si>
    <t>16031603_28</t>
  </si>
  <si>
    <t>Komplexní zkoušky zařízení</t>
  </si>
  <si>
    <t>-694264314</t>
  </si>
  <si>
    <t>39</t>
  </si>
  <si>
    <t>16031603_29</t>
  </si>
  <si>
    <t>Označení trafostanice, popisy rozv. VN, 1pol. schémata</t>
  </si>
  <si>
    <t>58533101</t>
  </si>
  <si>
    <t>40</t>
  </si>
  <si>
    <t>16031603_30</t>
  </si>
  <si>
    <t>Protipožární ucpávka, průchod stěnou, tl. 45 cm</t>
  </si>
  <si>
    <t>-543569769</t>
  </si>
  <si>
    <t>41</t>
  </si>
  <si>
    <t>16031603_31</t>
  </si>
  <si>
    <t>Zednické práce</t>
  </si>
  <si>
    <t>-1972086629</t>
  </si>
  <si>
    <t>42</t>
  </si>
  <si>
    <t>16031603_32</t>
  </si>
  <si>
    <t>Jeřábnické práce a manipulační práce</t>
  </si>
  <si>
    <t>1976762762</t>
  </si>
  <si>
    <t>43</t>
  </si>
  <si>
    <t>16031603_33</t>
  </si>
  <si>
    <t>Součinost s ostatními pracovníky</t>
  </si>
  <si>
    <t>1037119903</t>
  </si>
  <si>
    <t>44</t>
  </si>
  <si>
    <t>16031603_34</t>
  </si>
  <si>
    <t>Spolupráce při oživení</t>
  </si>
  <si>
    <t>1867427622</t>
  </si>
  <si>
    <t>45</t>
  </si>
  <si>
    <t>16031603_35</t>
  </si>
  <si>
    <t>Dokumentace skutečného provedení</t>
  </si>
  <si>
    <t>2144633172</t>
  </si>
  <si>
    <t>46</t>
  </si>
  <si>
    <t>16031603_36</t>
  </si>
  <si>
    <t>Místní provozní předpis výrobny</t>
  </si>
  <si>
    <t>-1491471694</t>
  </si>
  <si>
    <t>20160113V - Vedlejší a ostatní náklady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</si>
  <si>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</si>
  <si>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</si>
  <si>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</si>
  <si>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</si>
  <si>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Přesun stavebních kapacit</t>
  </si>
  <si>
    <t>030001000</t>
  </si>
  <si>
    <t>Zařízení staveniště</t>
  </si>
  <si>
    <t>…</t>
  </si>
  <si>
    <t>1024</t>
  </si>
  <si>
    <t>161655707</t>
  </si>
  <si>
    <t>065002000</t>
  </si>
  <si>
    <t>Mimostaveništní doprava materiálů</t>
  </si>
  <si>
    <t>-1280334560</t>
  </si>
  <si>
    <t>071103000</t>
  </si>
  <si>
    <t>Provoz investora</t>
  </si>
  <si>
    <t>247846678</t>
  </si>
  <si>
    <t>081002000</t>
  </si>
  <si>
    <t>Doprava zaměstnanců</t>
  </si>
  <si>
    <t>2146558267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</si>
  <si>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</si>
  <si>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</si>
  <si>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</si>
  <si>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</si>
  <si>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</si>
  <si>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</si>
  <si>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</si>
  <si>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Rekonstrukce trafostanice</t>
  </si>
  <si>
    <t>201601133 - SO 01 - Trafostanice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</si>
</sst>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horizontal="left"/>
    </xf>
    <xf numFmtId="0" fontId="31" fillId="0" borderId="0" xfId="1" applyFont="1" applyAlignment="1" applyProtection="1">
      <alignment horizontal="center" vertical="center"/>
    </xf>
    <xf numFmtId="0" fontId="34" fillId="2" borderId="0" xfId="1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33" fillId="2" borderId="0" xfId="0" applyFont="1" applyFill="1" applyAlignment="1" applyProtection="1">
      <alignment vertical="center"/>
    </xf>
    <xf numFmtId="0" fontId="32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0" xfId="0"/>
    <xf numFmtId="0" fontId="10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20" fillId="5" borderId="0" xfId="0" applyNumberFormat="1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0" fontId="9" fillId="3" borderId="0" xfId="0" applyFont="1" applyFill="1" applyAlignment="1">
      <alignment horizontal="center" vertical="center"/>
    </xf>
    <xf numFmtId="4" fontId="20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" fontId="14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4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7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0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34" fillId="2" borderId="0" xfId="1" applyFont="1" applyFill="1" applyAlignment="1" applyProtection="1">
      <alignment horizontal="center"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2FA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F6E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0F6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52FA5.tmp" descr="C:\KROSplusData\System\Temp\rad52FA5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DF6EE.tmp" descr="C:\KROSplusData\System\Temp\radDF6EE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E0F66.tmp" descr="C:\KROSplusData\System\Temp\radE0F66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tabSelected="1" workbookViewId="0">
      <pane ySplit="1" topLeftCell="A2" activePane="bottomLeft" state="frozen"/>
      <selection pane="bottomLeft" activeCell="BE22" sqref="BE2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46" t="s">
        <v>0</v>
      </c>
      <c r="B1" s="147"/>
      <c r="C1" s="147"/>
      <c r="D1" s="148" t="s">
        <v>1</v>
      </c>
      <c r="E1" s="147"/>
      <c r="F1" s="147"/>
      <c r="G1" s="147"/>
      <c r="H1" s="147"/>
      <c r="I1" s="147"/>
      <c r="J1" s="147"/>
      <c r="K1" s="145" t="s">
        <v>330</v>
      </c>
      <c r="L1" s="145"/>
      <c r="M1" s="145"/>
      <c r="N1" s="145"/>
      <c r="O1" s="145"/>
      <c r="P1" s="145"/>
      <c r="Q1" s="145"/>
      <c r="R1" s="145"/>
      <c r="S1" s="145"/>
      <c r="T1" s="147"/>
      <c r="U1" s="147"/>
      <c r="V1" s="147"/>
      <c r="W1" s="145" t="s">
        <v>331</v>
      </c>
      <c r="X1" s="145"/>
      <c r="Y1" s="145"/>
      <c r="Z1" s="145"/>
      <c r="AA1" s="145"/>
      <c r="AB1" s="145"/>
      <c r="AC1" s="145"/>
      <c r="AD1" s="145"/>
      <c r="AE1" s="145"/>
      <c r="AF1" s="145"/>
      <c r="AG1" s="147"/>
      <c r="AH1" s="147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 x14ac:dyDescent="0.3">
      <c r="C2" s="153" t="s">
        <v>5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R2" s="176" t="s">
        <v>6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3" t="s">
        <v>7</v>
      </c>
      <c r="BT2" s="13" t="s">
        <v>8</v>
      </c>
    </row>
    <row r="3" spans="1:73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50000000000003" customHeight="1" x14ac:dyDescent="0.3">
      <c r="B4" s="17"/>
      <c r="C4" s="155" t="s">
        <v>10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9"/>
      <c r="AS4" s="20" t="s">
        <v>11</v>
      </c>
      <c r="BS4" s="13" t="s">
        <v>12</v>
      </c>
    </row>
    <row r="5" spans="1:73" ht="14.45" customHeight="1" x14ac:dyDescent="0.3">
      <c r="B5" s="17"/>
      <c r="C5" s="18"/>
      <c r="D5" s="21" t="s">
        <v>13</v>
      </c>
      <c r="E5" s="18"/>
      <c r="F5" s="18"/>
      <c r="G5" s="18"/>
      <c r="H5" s="18"/>
      <c r="I5" s="18"/>
      <c r="J5" s="18"/>
      <c r="K5" s="157" t="s">
        <v>14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8"/>
      <c r="AQ5" s="19"/>
      <c r="BS5" s="13" t="s">
        <v>7</v>
      </c>
    </row>
    <row r="6" spans="1:73" ht="36.950000000000003" customHeight="1" x14ac:dyDescent="0.3">
      <c r="B6" s="17"/>
      <c r="C6" s="18"/>
      <c r="D6" s="23" t="s">
        <v>15</v>
      </c>
      <c r="E6" s="18"/>
      <c r="F6" s="18"/>
      <c r="G6" s="18"/>
      <c r="H6" s="18"/>
      <c r="I6" s="18"/>
      <c r="J6" s="18"/>
      <c r="K6" s="158" t="s">
        <v>337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8"/>
      <c r="AQ6" s="19"/>
      <c r="BS6" s="13" t="s">
        <v>16</v>
      </c>
    </row>
    <row r="7" spans="1:73" ht="14.45" customHeight="1" x14ac:dyDescent="0.3">
      <c r="B7" s="17"/>
      <c r="C7" s="18"/>
      <c r="D7" s="24" t="s">
        <v>17</v>
      </c>
      <c r="E7" s="18"/>
      <c r="F7" s="18"/>
      <c r="G7" s="18"/>
      <c r="H7" s="18"/>
      <c r="I7" s="18"/>
      <c r="J7" s="18"/>
      <c r="K7" s="22" t="s">
        <v>3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4" t="s">
        <v>18</v>
      </c>
      <c r="AL7" s="18"/>
      <c r="AM7" s="18"/>
      <c r="AN7" s="22" t="s">
        <v>3</v>
      </c>
      <c r="AO7" s="18"/>
      <c r="AP7" s="18"/>
      <c r="AQ7" s="19"/>
      <c r="BS7" s="13" t="s">
        <v>19</v>
      </c>
    </row>
    <row r="8" spans="1:73" ht="14.45" customHeight="1" x14ac:dyDescent="0.3">
      <c r="B8" s="17"/>
      <c r="C8" s="18"/>
      <c r="D8" s="24" t="s">
        <v>20</v>
      </c>
      <c r="E8" s="18"/>
      <c r="F8" s="18"/>
      <c r="G8" s="18"/>
      <c r="H8" s="18"/>
      <c r="I8" s="18"/>
      <c r="J8" s="18"/>
      <c r="K8" s="22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4" t="s">
        <v>22</v>
      </c>
      <c r="AL8" s="18"/>
      <c r="AM8" s="18"/>
      <c r="AN8" s="22" t="s">
        <v>23</v>
      </c>
      <c r="AO8" s="18"/>
      <c r="AP8" s="18"/>
      <c r="AQ8" s="19"/>
      <c r="BS8" s="13" t="s">
        <v>24</v>
      </c>
    </row>
    <row r="9" spans="1:73" ht="14.4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S9" s="13" t="s">
        <v>25</v>
      </c>
    </row>
    <row r="10" spans="1:73" ht="14.45" customHeight="1" x14ac:dyDescent="0.3">
      <c r="B10" s="17"/>
      <c r="C10" s="18"/>
      <c r="D10" s="24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4" t="s">
        <v>27</v>
      </c>
      <c r="AL10" s="18"/>
      <c r="AM10" s="18"/>
      <c r="AN10" s="22" t="s">
        <v>3</v>
      </c>
      <c r="AO10" s="18"/>
      <c r="AP10" s="18"/>
      <c r="AQ10" s="19"/>
      <c r="BS10" s="13" t="s">
        <v>16</v>
      </c>
    </row>
    <row r="11" spans="1:73" ht="18.399999999999999" customHeight="1" x14ac:dyDescent="0.3">
      <c r="B11" s="17"/>
      <c r="C11" s="18"/>
      <c r="D11" s="18"/>
      <c r="E11" s="22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4" t="s">
        <v>29</v>
      </c>
      <c r="AL11" s="18"/>
      <c r="AM11" s="18"/>
      <c r="AN11" s="22" t="s">
        <v>3</v>
      </c>
      <c r="AO11" s="18"/>
      <c r="AP11" s="18"/>
      <c r="AQ11" s="19"/>
      <c r="BS11" s="13" t="s">
        <v>16</v>
      </c>
    </row>
    <row r="12" spans="1:73" ht="6.95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S12" s="13" t="s">
        <v>16</v>
      </c>
    </row>
    <row r="13" spans="1:73" ht="14.45" customHeight="1" x14ac:dyDescent="0.3">
      <c r="B13" s="17"/>
      <c r="C13" s="18"/>
      <c r="D13" s="24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4" t="s">
        <v>27</v>
      </c>
      <c r="AL13" s="18"/>
      <c r="AM13" s="18"/>
      <c r="AN13" s="22" t="s">
        <v>3</v>
      </c>
      <c r="AO13" s="18"/>
      <c r="AP13" s="18"/>
      <c r="AQ13" s="19"/>
      <c r="BS13" s="13" t="s">
        <v>16</v>
      </c>
    </row>
    <row r="14" spans="1:73" ht="15" x14ac:dyDescent="0.3">
      <c r="B14" s="17"/>
      <c r="C14" s="18"/>
      <c r="D14" s="18"/>
      <c r="E14" s="22" t="s">
        <v>31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4" t="s">
        <v>29</v>
      </c>
      <c r="AL14" s="18"/>
      <c r="AM14" s="18"/>
      <c r="AN14" s="22" t="s">
        <v>3</v>
      </c>
      <c r="AO14" s="18"/>
      <c r="AP14" s="18"/>
      <c r="AQ14" s="19"/>
      <c r="BS14" s="13" t="s">
        <v>16</v>
      </c>
    </row>
    <row r="15" spans="1:73" ht="6.95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S15" s="13" t="s">
        <v>4</v>
      </c>
    </row>
    <row r="16" spans="1:73" ht="14.45" customHeight="1" x14ac:dyDescent="0.3">
      <c r="B16" s="17"/>
      <c r="C16" s="18"/>
      <c r="D16" s="24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4" t="s">
        <v>27</v>
      </c>
      <c r="AL16" s="18"/>
      <c r="AM16" s="18"/>
      <c r="AN16" s="22" t="s">
        <v>3</v>
      </c>
      <c r="AO16" s="18"/>
      <c r="AP16" s="18"/>
      <c r="AQ16" s="19"/>
      <c r="BS16" s="13" t="s">
        <v>4</v>
      </c>
    </row>
    <row r="17" spans="2:71" ht="18.399999999999999" customHeight="1" x14ac:dyDescent="0.3">
      <c r="B17" s="17"/>
      <c r="C17" s="18"/>
      <c r="D17" s="18"/>
      <c r="E17" s="22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4" t="s">
        <v>29</v>
      </c>
      <c r="AL17" s="18"/>
      <c r="AM17" s="18"/>
      <c r="AN17" s="22" t="s">
        <v>3</v>
      </c>
      <c r="AO17" s="18"/>
      <c r="AP17" s="18"/>
      <c r="AQ17" s="19"/>
      <c r="BS17" s="13" t="s">
        <v>34</v>
      </c>
    </row>
    <row r="18" spans="2:71" ht="6.95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S18" s="13" t="s">
        <v>7</v>
      </c>
    </row>
    <row r="19" spans="2:71" ht="14.45" customHeight="1" x14ac:dyDescent="0.3">
      <c r="B19" s="17"/>
      <c r="C19" s="18"/>
      <c r="D19" s="24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4" t="s">
        <v>27</v>
      </c>
      <c r="AL19" s="18"/>
      <c r="AM19" s="18"/>
      <c r="AN19" s="22" t="s">
        <v>3</v>
      </c>
      <c r="AO19" s="18"/>
      <c r="AP19" s="18"/>
      <c r="AQ19" s="19"/>
      <c r="BS19" s="13" t="s">
        <v>7</v>
      </c>
    </row>
    <row r="20" spans="2:71" ht="18.399999999999999" customHeight="1" x14ac:dyDescent="0.3">
      <c r="B20" s="17"/>
      <c r="C20" s="18"/>
      <c r="D20" s="18"/>
      <c r="E20" s="22" t="s">
        <v>31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4" t="s">
        <v>29</v>
      </c>
      <c r="AL20" s="18"/>
      <c r="AM20" s="18"/>
      <c r="AN20" s="22" t="s">
        <v>3</v>
      </c>
      <c r="AO20" s="18"/>
      <c r="AP20" s="18"/>
      <c r="AQ20" s="19"/>
    </row>
    <row r="21" spans="2:71" ht="6.95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</row>
    <row r="22" spans="2:71" ht="15" x14ac:dyDescent="0.3">
      <c r="B22" s="17"/>
      <c r="C22" s="18"/>
      <c r="D22" s="24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</row>
    <row r="23" spans="2:71" ht="105.75" customHeight="1" x14ac:dyDescent="0.3">
      <c r="B23" s="17"/>
      <c r="C23" s="18"/>
      <c r="D23" s="18"/>
      <c r="E23" s="159" t="s">
        <v>37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8"/>
      <c r="AP23" s="18"/>
      <c r="AQ23" s="19"/>
    </row>
    <row r="24" spans="2:71" ht="6.95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</row>
    <row r="25" spans="2:71" ht="6.95" customHeight="1" x14ac:dyDescent="0.3">
      <c r="B25" s="17"/>
      <c r="C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8"/>
      <c r="AQ25" s="19"/>
    </row>
    <row r="26" spans="2:71" ht="14.45" customHeight="1" x14ac:dyDescent="0.3">
      <c r="B26" s="17"/>
      <c r="C26" s="18"/>
      <c r="D26" s="26" t="s">
        <v>38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2">
        <f>ROUND(AG87,2)</f>
        <v>0</v>
      </c>
      <c r="AL26" s="156"/>
      <c r="AM26" s="156"/>
      <c r="AN26" s="156"/>
      <c r="AO26" s="156"/>
      <c r="AP26" s="18"/>
      <c r="AQ26" s="19"/>
    </row>
    <row r="27" spans="2:71" ht="14.45" customHeight="1" x14ac:dyDescent="0.3">
      <c r="B27" s="17"/>
      <c r="C27" s="18"/>
      <c r="D27" s="26" t="s">
        <v>39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2">
        <f>ROUND(AG91,2)</f>
        <v>0</v>
      </c>
      <c r="AL27" s="156"/>
      <c r="AM27" s="156"/>
      <c r="AN27" s="156"/>
      <c r="AO27" s="156"/>
      <c r="AP27" s="18"/>
      <c r="AQ27" s="19"/>
    </row>
    <row r="28" spans="2:71" s="1" customFormat="1" ht="6.95" customHeight="1" x14ac:dyDescent="0.3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9"/>
    </row>
    <row r="29" spans="2:71" s="1" customFormat="1" ht="25.9" customHeight="1" x14ac:dyDescent="0.3">
      <c r="B29" s="27"/>
      <c r="C29" s="28"/>
      <c r="D29" s="30" t="s">
        <v>40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183">
        <f>ROUND(AK26+AK27,2)</f>
        <v>0</v>
      </c>
      <c r="AL29" s="184"/>
      <c r="AM29" s="184"/>
      <c r="AN29" s="184"/>
      <c r="AO29" s="184"/>
      <c r="AP29" s="28"/>
      <c r="AQ29" s="29"/>
    </row>
    <row r="30" spans="2:71" s="1" customFormat="1" ht="6.95" customHeight="1" x14ac:dyDescent="0.3"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9"/>
    </row>
    <row r="31" spans="2:71" s="2" customFormat="1" ht="14.45" customHeight="1" x14ac:dyDescent="0.3">
      <c r="B31" s="32"/>
      <c r="C31" s="33"/>
      <c r="D31" s="34" t="s">
        <v>41</v>
      </c>
      <c r="E31" s="33"/>
      <c r="F31" s="34" t="s">
        <v>42</v>
      </c>
      <c r="G31" s="33"/>
      <c r="H31" s="33"/>
      <c r="I31" s="33"/>
      <c r="J31" s="33"/>
      <c r="K31" s="33"/>
      <c r="L31" s="150">
        <v>0.21</v>
      </c>
      <c r="M31" s="151"/>
      <c r="N31" s="151"/>
      <c r="O31" s="151"/>
      <c r="P31" s="33"/>
      <c r="Q31" s="33"/>
      <c r="R31" s="33"/>
      <c r="S31" s="33"/>
      <c r="T31" s="36" t="s">
        <v>43</v>
      </c>
      <c r="U31" s="33"/>
      <c r="V31" s="33"/>
      <c r="W31" s="152">
        <f>ROUND(AZ87+SUM(CD92),2)</f>
        <v>0</v>
      </c>
      <c r="X31" s="151"/>
      <c r="Y31" s="151"/>
      <c r="Z31" s="151"/>
      <c r="AA31" s="151"/>
      <c r="AB31" s="151"/>
      <c r="AC31" s="151"/>
      <c r="AD31" s="151"/>
      <c r="AE31" s="151"/>
      <c r="AF31" s="33"/>
      <c r="AG31" s="33"/>
      <c r="AH31" s="33"/>
      <c r="AI31" s="33"/>
      <c r="AJ31" s="33"/>
      <c r="AK31" s="152">
        <f>ROUND(AV87+SUM(BY92),2)</f>
        <v>0</v>
      </c>
      <c r="AL31" s="151"/>
      <c r="AM31" s="151"/>
      <c r="AN31" s="151"/>
      <c r="AO31" s="151"/>
      <c r="AP31" s="33"/>
      <c r="AQ31" s="37"/>
    </row>
    <row r="32" spans="2:71" s="2" customFormat="1" ht="14.45" customHeight="1" x14ac:dyDescent="0.3">
      <c r="B32" s="32"/>
      <c r="C32" s="33"/>
      <c r="D32" s="33"/>
      <c r="E32" s="33"/>
      <c r="F32" s="34" t="s">
        <v>44</v>
      </c>
      <c r="G32" s="33"/>
      <c r="H32" s="33"/>
      <c r="I32" s="33"/>
      <c r="J32" s="33"/>
      <c r="K32" s="33"/>
      <c r="L32" s="150">
        <v>0.15</v>
      </c>
      <c r="M32" s="151"/>
      <c r="N32" s="151"/>
      <c r="O32" s="151"/>
      <c r="P32" s="33"/>
      <c r="Q32" s="33"/>
      <c r="R32" s="33"/>
      <c r="S32" s="33"/>
      <c r="T32" s="36" t="s">
        <v>43</v>
      </c>
      <c r="U32" s="33"/>
      <c r="V32" s="33"/>
      <c r="W32" s="152">
        <f>ROUND(BA87+SUM(CE92),2)</f>
        <v>0</v>
      </c>
      <c r="X32" s="151"/>
      <c r="Y32" s="151"/>
      <c r="Z32" s="151"/>
      <c r="AA32" s="151"/>
      <c r="AB32" s="151"/>
      <c r="AC32" s="151"/>
      <c r="AD32" s="151"/>
      <c r="AE32" s="151"/>
      <c r="AF32" s="33"/>
      <c r="AG32" s="33"/>
      <c r="AH32" s="33"/>
      <c r="AI32" s="33"/>
      <c r="AJ32" s="33"/>
      <c r="AK32" s="152">
        <f>ROUND(AW87+SUM(BZ92),2)</f>
        <v>0</v>
      </c>
      <c r="AL32" s="151"/>
      <c r="AM32" s="151"/>
      <c r="AN32" s="151"/>
      <c r="AO32" s="151"/>
      <c r="AP32" s="33"/>
      <c r="AQ32" s="37"/>
    </row>
    <row r="33" spans="2:43" s="2" customFormat="1" ht="14.45" hidden="1" customHeight="1" x14ac:dyDescent="0.3">
      <c r="B33" s="32"/>
      <c r="C33" s="33"/>
      <c r="D33" s="33"/>
      <c r="E33" s="33"/>
      <c r="F33" s="34" t="s">
        <v>45</v>
      </c>
      <c r="G33" s="33"/>
      <c r="H33" s="33"/>
      <c r="I33" s="33"/>
      <c r="J33" s="33"/>
      <c r="K33" s="33"/>
      <c r="L33" s="150">
        <v>0.21</v>
      </c>
      <c r="M33" s="151"/>
      <c r="N33" s="151"/>
      <c r="O33" s="151"/>
      <c r="P33" s="33"/>
      <c r="Q33" s="33"/>
      <c r="R33" s="33"/>
      <c r="S33" s="33"/>
      <c r="T33" s="36" t="s">
        <v>43</v>
      </c>
      <c r="U33" s="33"/>
      <c r="V33" s="33"/>
      <c r="W33" s="152">
        <f>ROUND(BB87+SUM(CF92),2)</f>
        <v>0</v>
      </c>
      <c r="X33" s="151"/>
      <c r="Y33" s="151"/>
      <c r="Z33" s="151"/>
      <c r="AA33" s="151"/>
      <c r="AB33" s="151"/>
      <c r="AC33" s="151"/>
      <c r="AD33" s="151"/>
      <c r="AE33" s="151"/>
      <c r="AF33" s="33"/>
      <c r="AG33" s="33"/>
      <c r="AH33" s="33"/>
      <c r="AI33" s="33"/>
      <c r="AJ33" s="33"/>
      <c r="AK33" s="152">
        <v>0</v>
      </c>
      <c r="AL33" s="151"/>
      <c r="AM33" s="151"/>
      <c r="AN33" s="151"/>
      <c r="AO33" s="151"/>
      <c r="AP33" s="33"/>
      <c r="AQ33" s="37"/>
    </row>
    <row r="34" spans="2:43" s="2" customFormat="1" ht="14.45" hidden="1" customHeight="1" x14ac:dyDescent="0.3">
      <c r="B34" s="32"/>
      <c r="C34" s="33"/>
      <c r="D34" s="33"/>
      <c r="E34" s="33"/>
      <c r="F34" s="34" t="s">
        <v>46</v>
      </c>
      <c r="G34" s="33"/>
      <c r="H34" s="33"/>
      <c r="I34" s="33"/>
      <c r="J34" s="33"/>
      <c r="K34" s="33"/>
      <c r="L34" s="150">
        <v>0.15</v>
      </c>
      <c r="M34" s="151"/>
      <c r="N34" s="151"/>
      <c r="O34" s="151"/>
      <c r="P34" s="33"/>
      <c r="Q34" s="33"/>
      <c r="R34" s="33"/>
      <c r="S34" s="33"/>
      <c r="T34" s="36" t="s">
        <v>43</v>
      </c>
      <c r="U34" s="33"/>
      <c r="V34" s="33"/>
      <c r="W34" s="152">
        <f>ROUND(BC87+SUM(CG92),2)</f>
        <v>0</v>
      </c>
      <c r="X34" s="151"/>
      <c r="Y34" s="151"/>
      <c r="Z34" s="151"/>
      <c r="AA34" s="151"/>
      <c r="AB34" s="151"/>
      <c r="AC34" s="151"/>
      <c r="AD34" s="151"/>
      <c r="AE34" s="151"/>
      <c r="AF34" s="33"/>
      <c r="AG34" s="33"/>
      <c r="AH34" s="33"/>
      <c r="AI34" s="33"/>
      <c r="AJ34" s="33"/>
      <c r="AK34" s="152">
        <v>0</v>
      </c>
      <c r="AL34" s="151"/>
      <c r="AM34" s="151"/>
      <c r="AN34" s="151"/>
      <c r="AO34" s="151"/>
      <c r="AP34" s="33"/>
      <c r="AQ34" s="37"/>
    </row>
    <row r="35" spans="2:43" s="2" customFormat="1" ht="14.45" hidden="1" customHeight="1" x14ac:dyDescent="0.3">
      <c r="B35" s="32"/>
      <c r="C35" s="33"/>
      <c r="D35" s="33"/>
      <c r="E35" s="33"/>
      <c r="F35" s="34" t="s">
        <v>47</v>
      </c>
      <c r="G35" s="33"/>
      <c r="H35" s="33"/>
      <c r="I35" s="33"/>
      <c r="J35" s="33"/>
      <c r="K35" s="33"/>
      <c r="L35" s="150">
        <v>0</v>
      </c>
      <c r="M35" s="151"/>
      <c r="N35" s="151"/>
      <c r="O35" s="151"/>
      <c r="P35" s="33"/>
      <c r="Q35" s="33"/>
      <c r="R35" s="33"/>
      <c r="S35" s="33"/>
      <c r="T35" s="36" t="s">
        <v>43</v>
      </c>
      <c r="U35" s="33"/>
      <c r="V35" s="33"/>
      <c r="W35" s="152">
        <f>ROUND(BD87+SUM(CH92),2)</f>
        <v>0</v>
      </c>
      <c r="X35" s="151"/>
      <c r="Y35" s="151"/>
      <c r="Z35" s="151"/>
      <c r="AA35" s="151"/>
      <c r="AB35" s="151"/>
      <c r="AC35" s="151"/>
      <c r="AD35" s="151"/>
      <c r="AE35" s="151"/>
      <c r="AF35" s="33"/>
      <c r="AG35" s="33"/>
      <c r="AH35" s="33"/>
      <c r="AI35" s="33"/>
      <c r="AJ35" s="33"/>
      <c r="AK35" s="152">
        <v>0</v>
      </c>
      <c r="AL35" s="151"/>
      <c r="AM35" s="151"/>
      <c r="AN35" s="151"/>
      <c r="AO35" s="151"/>
      <c r="AP35" s="33"/>
      <c r="AQ35" s="37"/>
    </row>
    <row r="36" spans="2:43" s="1" customFormat="1" ht="6.95" customHeight="1" x14ac:dyDescent="0.3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9"/>
    </row>
    <row r="37" spans="2:43" s="1" customFormat="1" ht="25.9" customHeight="1" x14ac:dyDescent="0.3">
      <c r="B37" s="27"/>
      <c r="C37" s="38"/>
      <c r="D37" s="39" t="s">
        <v>48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49</v>
      </c>
      <c r="U37" s="40"/>
      <c r="V37" s="40"/>
      <c r="W37" s="40"/>
      <c r="X37" s="164" t="s">
        <v>50</v>
      </c>
      <c r="Y37" s="165"/>
      <c r="Z37" s="165"/>
      <c r="AA37" s="165"/>
      <c r="AB37" s="165"/>
      <c r="AC37" s="40"/>
      <c r="AD37" s="40"/>
      <c r="AE37" s="40"/>
      <c r="AF37" s="40"/>
      <c r="AG37" s="40"/>
      <c r="AH37" s="40"/>
      <c r="AI37" s="40"/>
      <c r="AJ37" s="40"/>
      <c r="AK37" s="166">
        <f>SUM(AK29:AK35)</f>
        <v>0</v>
      </c>
      <c r="AL37" s="165"/>
      <c r="AM37" s="165"/>
      <c r="AN37" s="165"/>
      <c r="AO37" s="167"/>
      <c r="AP37" s="38"/>
      <c r="AQ37" s="29"/>
    </row>
    <row r="38" spans="2:43" s="1" customFormat="1" ht="14.45" customHeight="1" x14ac:dyDescent="0.3"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9"/>
    </row>
    <row r="39" spans="2:43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43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43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43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43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43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43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43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43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43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ht="15" x14ac:dyDescent="0.3">
      <c r="B49" s="27"/>
      <c r="C49" s="28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4"/>
      <c r="AA49" s="28"/>
      <c r="AB49" s="28"/>
      <c r="AC49" s="42" t="s">
        <v>52</v>
      </c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4"/>
      <c r="AP49" s="28"/>
      <c r="AQ49" s="29"/>
    </row>
    <row r="50" spans="2:43" x14ac:dyDescent="0.3">
      <c r="B50" s="17"/>
      <c r="C50" s="18"/>
      <c r="D50" s="45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6"/>
      <c r="AA50" s="18"/>
      <c r="AB50" s="18"/>
      <c r="AC50" s="45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6"/>
      <c r="AP50" s="18"/>
      <c r="AQ50" s="19"/>
    </row>
    <row r="51" spans="2:43" x14ac:dyDescent="0.3">
      <c r="B51" s="17"/>
      <c r="C51" s="18"/>
      <c r="D51" s="45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6"/>
      <c r="AA51" s="18"/>
      <c r="AB51" s="18"/>
      <c r="AC51" s="45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6"/>
      <c r="AP51" s="18"/>
      <c r="AQ51" s="19"/>
    </row>
    <row r="52" spans="2:43" x14ac:dyDescent="0.3">
      <c r="B52" s="17"/>
      <c r="C52" s="18"/>
      <c r="D52" s="45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6"/>
      <c r="AA52" s="18"/>
      <c r="AB52" s="18"/>
      <c r="AC52" s="45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6"/>
      <c r="AP52" s="18"/>
      <c r="AQ52" s="19"/>
    </row>
    <row r="53" spans="2:43" x14ac:dyDescent="0.3">
      <c r="B53" s="17"/>
      <c r="C53" s="18"/>
      <c r="D53" s="45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6"/>
      <c r="AA53" s="18"/>
      <c r="AB53" s="18"/>
      <c r="AC53" s="45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6"/>
      <c r="AP53" s="18"/>
      <c r="AQ53" s="19"/>
    </row>
    <row r="54" spans="2:43" x14ac:dyDescent="0.3">
      <c r="B54" s="17"/>
      <c r="C54" s="18"/>
      <c r="D54" s="45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6"/>
      <c r="AA54" s="18"/>
      <c r="AB54" s="18"/>
      <c r="AC54" s="45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6"/>
      <c r="AP54" s="18"/>
      <c r="AQ54" s="19"/>
    </row>
    <row r="55" spans="2:43" x14ac:dyDescent="0.3">
      <c r="B55" s="17"/>
      <c r="C55" s="18"/>
      <c r="D55" s="45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6"/>
      <c r="AA55" s="18"/>
      <c r="AB55" s="18"/>
      <c r="AC55" s="45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6"/>
      <c r="AP55" s="18"/>
      <c r="AQ55" s="19"/>
    </row>
    <row r="56" spans="2:43" x14ac:dyDescent="0.3">
      <c r="B56" s="17"/>
      <c r="C56" s="18"/>
      <c r="D56" s="45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6"/>
      <c r="AA56" s="18"/>
      <c r="AB56" s="18"/>
      <c r="AC56" s="45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6"/>
      <c r="AP56" s="18"/>
      <c r="AQ56" s="19"/>
    </row>
    <row r="57" spans="2:43" x14ac:dyDescent="0.3">
      <c r="B57" s="17"/>
      <c r="C57" s="18"/>
      <c r="D57" s="45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6"/>
      <c r="AA57" s="18"/>
      <c r="AB57" s="18"/>
      <c r="AC57" s="45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6"/>
      <c r="AP57" s="18"/>
      <c r="AQ57" s="19"/>
    </row>
    <row r="58" spans="2:43" s="1" customFormat="1" ht="15" x14ac:dyDescent="0.3">
      <c r="B58" s="27"/>
      <c r="C58" s="28"/>
      <c r="D58" s="47" t="s">
        <v>53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9" t="s">
        <v>54</v>
      </c>
      <c r="S58" s="48"/>
      <c r="T58" s="48"/>
      <c r="U58" s="48"/>
      <c r="V58" s="48"/>
      <c r="W58" s="48"/>
      <c r="X58" s="48"/>
      <c r="Y58" s="48"/>
      <c r="Z58" s="50"/>
      <c r="AA58" s="28"/>
      <c r="AB58" s="28"/>
      <c r="AC58" s="47" t="s">
        <v>53</v>
      </c>
      <c r="AD58" s="48"/>
      <c r="AE58" s="48"/>
      <c r="AF58" s="48"/>
      <c r="AG58" s="48"/>
      <c r="AH58" s="48"/>
      <c r="AI58" s="48"/>
      <c r="AJ58" s="48"/>
      <c r="AK58" s="48"/>
      <c r="AL58" s="48"/>
      <c r="AM58" s="49" t="s">
        <v>54</v>
      </c>
      <c r="AN58" s="48"/>
      <c r="AO58" s="50"/>
      <c r="AP58" s="28"/>
      <c r="AQ58" s="29"/>
    </row>
    <row r="59" spans="2:43" x14ac:dyDescent="0.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ht="15" x14ac:dyDescent="0.3">
      <c r="B60" s="27"/>
      <c r="C60" s="28"/>
      <c r="D60" s="42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4"/>
      <c r="AA60" s="28"/>
      <c r="AB60" s="28"/>
      <c r="AC60" s="42" t="s">
        <v>56</v>
      </c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4"/>
      <c r="AP60" s="28"/>
      <c r="AQ60" s="29"/>
    </row>
    <row r="61" spans="2:43" x14ac:dyDescent="0.3">
      <c r="B61" s="17"/>
      <c r="C61" s="18"/>
      <c r="D61" s="45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6"/>
      <c r="AA61" s="18"/>
      <c r="AB61" s="18"/>
      <c r="AC61" s="45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6"/>
      <c r="AP61" s="18"/>
      <c r="AQ61" s="19"/>
    </row>
    <row r="62" spans="2:43" x14ac:dyDescent="0.3">
      <c r="B62" s="17"/>
      <c r="C62" s="18"/>
      <c r="D62" s="45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6"/>
      <c r="AA62" s="18"/>
      <c r="AB62" s="18"/>
      <c r="AC62" s="45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6"/>
      <c r="AP62" s="18"/>
      <c r="AQ62" s="19"/>
    </row>
    <row r="63" spans="2:43" x14ac:dyDescent="0.3">
      <c r="B63" s="17"/>
      <c r="C63" s="18"/>
      <c r="D63" s="45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6"/>
      <c r="AA63" s="18"/>
      <c r="AB63" s="18"/>
      <c r="AC63" s="45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6"/>
      <c r="AP63" s="18"/>
      <c r="AQ63" s="19"/>
    </row>
    <row r="64" spans="2:43" x14ac:dyDescent="0.3">
      <c r="B64" s="17"/>
      <c r="C64" s="18"/>
      <c r="D64" s="45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6"/>
      <c r="AA64" s="18"/>
      <c r="AB64" s="18"/>
      <c r="AC64" s="45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6"/>
      <c r="AP64" s="18"/>
      <c r="AQ64" s="19"/>
    </row>
    <row r="65" spans="2:43" x14ac:dyDescent="0.3">
      <c r="B65" s="17"/>
      <c r="C65" s="18"/>
      <c r="D65" s="45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6"/>
      <c r="AA65" s="18"/>
      <c r="AB65" s="18"/>
      <c r="AC65" s="45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6"/>
      <c r="AP65" s="18"/>
      <c r="AQ65" s="19"/>
    </row>
    <row r="66" spans="2:43" x14ac:dyDescent="0.3">
      <c r="B66" s="17"/>
      <c r="C66" s="18"/>
      <c r="D66" s="45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6"/>
      <c r="AA66" s="18"/>
      <c r="AB66" s="18"/>
      <c r="AC66" s="45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6"/>
      <c r="AP66" s="18"/>
      <c r="AQ66" s="19"/>
    </row>
    <row r="67" spans="2:43" x14ac:dyDescent="0.3">
      <c r="B67" s="17"/>
      <c r="C67" s="18"/>
      <c r="D67" s="45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6"/>
      <c r="AA67" s="18"/>
      <c r="AB67" s="18"/>
      <c r="AC67" s="45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6"/>
      <c r="AP67" s="18"/>
      <c r="AQ67" s="19"/>
    </row>
    <row r="68" spans="2:43" x14ac:dyDescent="0.3">
      <c r="B68" s="17"/>
      <c r="C68" s="18"/>
      <c r="D68" s="45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6"/>
      <c r="AA68" s="18"/>
      <c r="AB68" s="18"/>
      <c r="AC68" s="45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6"/>
      <c r="AP68" s="18"/>
      <c r="AQ68" s="19"/>
    </row>
    <row r="69" spans="2:43" s="1" customFormat="1" ht="15" x14ac:dyDescent="0.3">
      <c r="B69" s="27"/>
      <c r="C69" s="28"/>
      <c r="D69" s="47" t="s">
        <v>53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9" t="s">
        <v>54</v>
      </c>
      <c r="S69" s="48"/>
      <c r="T69" s="48"/>
      <c r="U69" s="48"/>
      <c r="V69" s="48"/>
      <c r="W69" s="48"/>
      <c r="X69" s="48"/>
      <c r="Y69" s="48"/>
      <c r="Z69" s="50"/>
      <c r="AA69" s="28"/>
      <c r="AB69" s="28"/>
      <c r="AC69" s="47" t="s">
        <v>53</v>
      </c>
      <c r="AD69" s="48"/>
      <c r="AE69" s="48"/>
      <c r="AF69" s="48"/>
      <c r="AG69" s="48"/>
      <c r="AH69" s="48"/>
      <c r="AI69" s="48"/>
      <c r="AJ69" s="48"/>
      <c r="AK69" s="48"/>
      <c r="AL69" s="48"/>
      <c r="AM69" s="49" t="s">
        <v>54</v>
      </c>
      <c r="AN69" s="48"/>
      <c r="AO69" s="50"/>
      <c r="AP69" s="28"/>
      <c r="AQ69" s="29"/>
    </row>
    <row r="70" spans="2:43" s="1" customFormat="1" ht="6.95" customHeight="1" x14ac:dyDescent="0.3">
      <c r="B70" s="27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9"/>
    </row>
    <row r="71" spans="2:43" s="1" customFormat="1" ht="6.9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3"/>
    </row>
    <row r="75" spans="2:43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6"/>
    </row>
    <row r="76" spans="2:43" s="1" customFormat="1" ht="36.950000000000003" customHeight="1" x14ac:dyDescent="0.3">
      <c r="B76" s="27"/>
      <c r="C76" s="155" t="s">
        <v>57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29"/>
    </row>
    <row r="77" spans="2:43" s="3" customFormat="1" ht="14.45" customHeight="1" x14ac:dyDescent="0.3">
      <c r="B77" s="57"/>
      <c r="C77" s="24" t="s">
        <v>13</v>
      </c>
      <c r="D77" s="58"/>
      <c r="E77" s="58"/>
      <c r="F77" s="58"/>
      <c r="G77" s="58"/>
      <c r="H77" s="58"/>
      <c r="I77" s="58"/>
      <c r="J77" s="58"/>
      <c r="K77" s="58"/>
      <c r="L77" s="58" t="str">
        <f>K5</f>
        <v>20160113</v>
      </c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9"/>
    </row>
    <row r="78" spans="2:43" s="4" customFormat="1" ht="36.950000000000003" customHeight="1" x14ac:dyDescent="0.3">
      <c r="B78" s="60"/>
      <c r="C78" s="61" t="s">
        <v>15</v>
      </c>
      <c r="D78" s="62"/>
      <c r="E78" s="62"/>
      <c r="F78" s="62"/>
      <c r="G78" s="62"/>
      <c r="H78" s="62"/>
      <c r="I78" s="62"/>
      <c r="J78" s="62"/>
      <c r="K78" s="62"/>
      <c r="L78" s="169" t="str">
        <f>K6</f>
        <v>Rekonstrukce trafostanice</v>
      </c>
      <c r="M78" s="170"/>
      <c r="N78" s="170"/>
      <c r="O78" s="170"/>
      <c r="P78" s="170"/>
      <c r="Q78" s="170"/>
      <c r="R78" s="170"/>
      <c r="S78" s="170"/>
      <c r="T78" s="170"/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  <c r="AF78" s="170"/>
      <c r="AG78" s="170"/>
      <c r="AH78" s="170"/>
      <c r="AI78" s="170"/>
      <c r="AJ78" s="170"/>
      <c r="AK78" s="170"/>
      <c r="AL78" s="170"/>
      <c r="AM78" s="170"/>
      <c r="AN78" s="170"/>
      <c r="AO78" s="170"/>
      <c r="AP78" s="62"/>
      <c r="AQ78" s="63"/>
    </row>
    <row r="79" spans="2:43" s="1" customFormat="1" ht="6.95" customHeight="1" x14ac:dyDescent="0.3">
      <c r="B79" s="27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9"/>
    </row>
    <row r="80" spans="2:43" s="1" customFormat="1" ht="15" x14ac:dyDescent="0.3">
      <c r="B80" s="27"/>
      <c r="C80" s="24" t="s">
        <v>20</v>
      </c>
      <c r="D80" s="28"/>
      <c r="E80" s="28"/>
      <c r="F80" s="28"/>
      <c r="G80" s="28"/>
      <c r="H80" s="28"/>
      <c r="I80" s="28"/>
      <c r="J80" s="28"/>
      <c r="K80" s="28"/>
      <c r="L80" s="64" t="str">
        <f>IF(K8="","",K8)</f>
        <v>Blovice</v>
      </c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4" t="s">
        <v>22</v>
      </c>
      <c r="AJ80" s="28"/>
      <c r="AK80" s="28"/>
      <c r="AL80" s="28"/>
      <c r="AM80" s="65" t="str">
        <f>IF(AN8= "","",AN8)</f>
        <v>28.1.2016</v>
      </c>
      <c r="AN80" s="28"/>
      <c r="AO80" s="28"/>
      <c r="AP80" s="28"/>
      <c r="AQ80" s="29"/>
    </row>
    <row r="81" spans="1:76" s="1" customFormat="1" ht="6.95" customHeight="1" x14ac:dyDescent="0.3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9"/>
    </row>
    <row r="82" spans="1:76" s="1" customFormat="1" ht="15" x14ac:dyDescent="0.3">
      <c r="B82" s="27"/>
      <c r="C82" s="24" t="s">
        <v>26</v>
      </c>
      <c r="D82" s="28"/>
      <c r="E82" s="28"/>
      <c r="F82" s="28"/>
      <c r="G82" s="28"/>
      <c r="H82" s="28"/>
      <c r="I82" s="28"/>
      <c r="J82" s="28"/>
      <c r="K82" s="28"/>
      <c r="L82" s="58" t="str">
        <f>IF(E11= "","",E11)</f>
        <v>Česká republika - Správa státních hmotných rezerv</v>
      </c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4" t="s">
        <v>32</v>
      </c>
      <c r="AJ82" s="28"/>
      <c r="AK82" s="28"/>
      <c r="AL82" s="28"/>
      <c r="AM82" s="171" t="str">
        <f>IF(E17="","",E17)</f>
        <v>FARMTEC a.s., Strakonice</v>
      </c>
      <c r="AN82" s="168"/>
      <c r="AO82" s="168"/>
      <c r="AP82" s="168"/>
      <c r="AQ82" s="29"/>
      <c r="AS82" s="179" t="s">
        <v>58</v>
      </c>
      <c r="AT82" s="180"/>
      <c r="AU82" s="43"/>
      <c r="AV82" s="43"/>
      <c r="AW82" s="43"/>
      <c r="AX82" s="43"/>
      <c r="AY82" s="43"/>
      <c r="AZ82" s="43"/>
      <c r="BA82" s="43"/>
      <c r="BB82" s="43"/>
      <c r="BC82" s="43"/>
      <c r="BD82" s="44"/>
    </row>
    <row r="83" spans="1:76" s="1" customFormat="1" ht="15" x14ac:dyDescent="0.3">
      <c r="B83" s="27"/>
      <c r="C83" s="24" t="s">
        <v>30</v>
      </c>
      <c r="D83" s="28"/>
      <c r="E83" s="28"/>
      <c r="F83" s="28"/>
      <c r="G83" s="28"/>
      <c r="H83" s="28"/>
      <c r="I83" s="28"/>
      <c r="J83" s="28"/>
      <c r="K83" s="28"/>
      <c r="L83" s="58" t="str">
        <f>IF(E14="","",E14)</f>
        <v xml:space="preserve"> </v>
      </c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4" t="s">
        <v>35</v>
      </c>
      <c r="AJ83" s="28"/>
      <c r="AK83" s="28"/>
      <c r="AL83" s="28"/>
      <c r="AM83" s="171" t="str">
        <f>IF(E20="","",E20)</f>
        <v xml:space="preserve"> </v>
      </c>
      <c r="AN83" s="168"/>
      <c r="AO83" s="168"/>
      <c r="AP83" s="168"/>
      <c r="AQ83" s="29"/>
      <c r="AS83" s="181"/>
      <c r="AT83" s="168"/>
      <c r="AU83" s="28"/>
      <c r="AV83" s="28"/>
      <c r="AW83" s="28"/>
      <c r="AX83" s="28"/>
      <c r="AY83" s="28"/>
      <c r="AZ83" s="28"/>
      <c r="BA83" s="28"/>
      <c r="BB83" s="28"/>
      <c r="BC83" s="28"/>
      <c r="BD83" s="66"/>
    </row>
    <row r="84" spans="1:76" s="1" customFormat="1" ht="10.9" customHeight="1" x14ac:dyDescent="0.3">
      <c r="B84" s="27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9"/>
      <c r="AS84" s="181"/>
      <c r="AT84" s="168"/>
      <c r="AU84" s="28"/>
      <c r="AV84" s="28"/>
      <c r="AW84" s="28"/>
      <c r="AX84" s="28"/>
      <c r="AY84" s="28"/>
      <c r="AZ84" s="28"/>
      <c r="BA84" s="28"/>
      <c r="BB84" s="28"/>
      <c r="BC84" s="28"/>
      <c r="BD84" s="66"/>
    </row>
    <row r="85" spans="1:76" s="1" customFormat="1" ht="29.25" customHeight="1" x14ac:dyDescent="0.3">
      <c r="B85" s="27"/>
      <c r="C85" s="160" t="s">
        <v>59</v>
      </c>
      <c r="D85" s="161"/>
      <c r="E85" s="161"/>
      <c r="F85" s="161"/>
      <c r="G85" s="161"/>
      <c r="H85" s="67"/>
      <c r="I85" s="162" t="s">
        <v>60</v>
      </c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  <c r="AF85" s="161"/>
      <c r="AG85" s="162" t="s">
        <v>61</v>
      </c>
      <c r="AH85" s="161"/>
      <c r="AI85" s="161"/>
      <c r="AJ85" s="161"/>
      <c r="AK85" s="161"/>
      <c r="AL85" s="161"/>
      <c r="AM85" s="161"/>
      <c r="AN85" s="162" t="s">
        <v>62</v>
      </c>
      <c r="AO85" s="161"/>
      <c r="AP85" s="163"/>
      <c r="AQ85" s="29"/>
      <c r="AS85" s="68" t="s">
        <v>63</v>
      </c>
      <c r="AT85" s="69" t="s">
        <v>64</v>
      </c>
      <c r="AU85" s="69" t="s">
        <v>65</v>
      </c>
      <c r="AV85" s="69" t="s">
        <v>66</v>
      </c>
      <c r="AW85" s="69" t="s">
        <v>67</v>
      </c>
      <c r="AX85" s="69" t="s">
        <v>68</v>
      </c>
      <c r="AY85" s="69" t="s">
        <v>69</v>
      </c>
      <c r="AZ85" s="69" t="s">
        <v>70</v>
      </c>
      <c r="BA85" s="69" t="s">
        <v>71</v>
      </c>
      <c r="BB85" s="69" t="s">
        <v>72</v>
      </c>
      <c r="BC85" s="69" t="s">
        <v>73</v>
      </c>
      <c r="BD85" s="70" t="s">
        <v>74</v>
      </c>
    </row>
    <row r="86" spans="1:76" s="1" customFormat="1" ht="10.9" customHeight="1" x14ac:dyDescent="0.3"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9"/>
      <c r="AS86" s="71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4"/>
    </row>
    <row r="87" spans="1:76" s="4" customFormat="1" ht="32.450000000000003" customHeight="1" x14ac:dyDescent="0.3">
      <c r="B87" s="60"/>
      <c r="C87" s="72" t="s">
        <v>75</v>
      </c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177">
        <f>ROUND(SUM(AG88:AG89),2)</f>
        <v>0</v>
      </c>
      <c r="AH87" s="177"/>
      <c r="AI87" s="177"/>
      <c r="AJ87" s="177"/>
      <c r="AK87" s="177"/>
      <c r="AL87" s="177"/>
      <c r="AM87" s="177"/>
      <c r="AN87" s="178">
        <f>SUM(AG87,AT87)</f>
        <v>0</v>
      </c>
      <c r="AO87" s="178"/>
      <c r="AP87" s="178"/>
      <c r="AQ87" s="63"/>
      <c r="AS87" s="74">
        <f>ROUND(SUM(AS88:AS89),2)</f>
        <v>0</v>
      </c>
      <c r="AT87" s="75">
        <f>ROUND(SUM(AV87:AW87),2)</f>
        <v>0</v>
      </c>
      <c r="AU87" s="76">
        <f>ROUND(SUM(AU88:AU89),5)</f>
        <v>0</v>
      </c>
      <c r="AV87" s="75">
        <f>ROUND(AZ87*L31,2)</f>
        <v>0</v>
      </c>
      <c r="AW87" s="75">
        <f>ROUND(BA87*L32,2)</f>
        <v>0</v>
      </c>
      <c r="AX87" s="75">
        <f>ROUND(BB87*L31,2)</f>
        <v>0</v>
      </c>
      <c r="AY87" s="75">
        <f>ROUND(BC87*L32,2)</f>
        <v>0</v>
      </c>
      <c r="AZ87" s="75">
        <f>ROUND(SUM(AZ88:AZ89),2)</f>
        <v>0</v>
      </c>
      <c r="BA87" s="75">
        <f>ROUND(SUM(BA88:BA89),2)</f>
        <v>0</v>
      </c>
      <c r="BB87" s="75">
        <f>ROUND(SUM(BB88:BB89),2)</f>
        <v>0</v>
      </c>
      <c r="BC87" s="75">
        <f>ROUND(SUM(BC88:BC89),2)</f>
        <v>0</v>
      </c>
      <c r="BD87" s="77">
        <f>ROUND(SUM(BD88:BD89),2)</f>
        <v>0</v>
      </c>
      <c r="BS87" s="78" t="s">
        <v>76</v>
      </c>
      <c r="BT87" s="78" t="s">
        <v>77</v>
      </c>
      <c r="BU87" s="79" t="s">
        <v>78</v>
      </c>
      <c r="BV87" s="78" t="s">
        <v>79</v>
      </c>
      <c r="BW87" s="78" t="s">
        <v>80</v>
      </c>
      <c r="BX87" s="78" t="s">
        <v>81</v>
      </c>
    </row>
    <row r="88" spans="1:76" s="5" customFormat="1" ht="37.5" customHeight="1" x14ac:dyDescent="0.3">
      <c r="A88" s="144" t="s">
        <v>332</v>
      </c>
      <c r="B88" s="80"/>
      <c r="C88" s="81"/>
      <c r="D88" s="175" t="s">
        <v>82</v>
      </c>
      <c r="E88" s="174"/>
      <c r="F88" s="174"/>
      <c r="G88" s="174"/>
      <c r="H88" s="174"/>
      <c r="I88" s="82"/>
      <c r="J88" s="175" t="s">
        <v>83</v>
      </c>
      <c r="K88" s="174"/>
      <c r="L88" s="174"/>
      <c r="M88" s="174"/>
      <c r="N88" s="174"/>
      <c r="O88" s="174"/>
      <c r="P88" s="174"/>
      <c r="Q88" s="174"/>
      <c r="R88" s="174"/>
      <c r="S88" s="174"/>
      <c r="T88" s="174"/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  <c r="AF88" s="174"/>
      <c r="AG88" s="173">
        <f>'201601133 - SO 01 - Trafo...'!M30</f>
        <v>0</v>
      </c>
      <c r="AH88" s="174"/>
      <c r="AI88" s="174"/>
      <c r="AJ88" s="174"/>
      <c r="AK88" s="174"/>
      <c r="AL88" s="174"/>
      <c r="AM88" s="174"/>
      <c r="AN88" s="173">
        <f>SUM(AG88,AT88)</f>
        <v>0</v>
      </c>
      <c r="AO88" s="174"/>
      <c r="AP88" s="174"/>
      <c r="AQ88" s="83"/>
      <c r="AS88" s="84">
        <f>'201601133 - SO 01 - Trafo...'!M28</f>
        <v>0</v>
      </c>
      <c r="AT88" s="85">
        <f>ROUND(SUM(AV88:AW88),2)</f>
        <v>0</v>
      </c>
      <c r="AU88" s="86">
        <f>'201601133 - SO 01 - Trafo...'!W113</f>
        <v>0</v>
      </c>
      <c r="AV88" s="85">
        <f>'201601133 - SO 01 - Trafo...'!M32</f>
        <v>0</v>
      </c>
      <c r="AW88" s="85">
        <f>'201601133 - SO 01 - Trafo...'!M33</f>
        <v>0</v>
      </c>
      <c r="AX88" s="85">
        <f>'201601133 - SO 01 - Trafo...'!M34</f>
        <v>0</v>
      </c>
      <c r="AY88" s="85">
        <f>'201601133 - SO 01 - Trafo...'!M35</f>
        <v>0</v>
      </c>
      <c r="AZ88" s="85">
        <f>'201601133 - SO 01 - Trafo...'!H32</f>
        <v>0</v>
      </c>
      <c r="BA88" s="85">
        <f>'201601133 - SO 01 - Trafo...'!H33</f>
        <v>0</v>
      </c>
      <c r="BB88" s="85">
        <f>'201601133 - SO 01 - Trafo...'!H34</f>
        <v>0</v>
      </c>
      <c r="BC88" s="85">
        <f>'201601133 - SO 01 - Trafo...'!H35</f>
        <v>0</v>
      </c>
      <c r="BD88" s="87">
        <f>'201601133 - SO 01 - Trafo...'!H36</f>
        <v>0</v>
      </c>
      <c r="BT88" s="88" t="s">
        <v>19</v>
      </c>
      <c r="BV88" s="88" t="s">
        <v>79</v>
      </c>
      <c r="BW88" s="88" t="s">
        <v>84</v>
      </c>
      <c r="BX88" s="88" t="s">
        <v>80</v>
      </c>
    </row>
    <row r="89" spans="1:76" s="5" customFormat="1" ht="37.5" customHeight="1" x14ac:dyDescent="0.3">
      <c r="A89" s="144" t="s">
        <v>332</v>
      </c>
      <c r="B89" s="80"/>
      <c r="C89" s="81"/>
      <c r="D89" s="175" t="s">
        <v>85</v>
      </c>
      <c r="E89" s="174"/>
      <c r="F89" s="174"/>
      <c r="G89" s="174"/>
      <c r="H89" s="174"/>
      <c r="I89" s="82"/>
      <c r="J89" s="175" t="s">
        <v>86</v>
      </c>
      <c r="K89" s="174"/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174"/>
      <c r="W89" s="174"/>
      <c r="X89" s="174"/>
      <c r="Y89" s="174"/>
      <c r="Z89" s="174"/>
      <c r="AA89" s="174"/>
      <c r="AB89" s="174"/>
      <c r="AC89" s="174"/>
      <c r="AD89" s="174"/>
      <c r="AE89" s="174"/>
      <c r="AF89" s="174"/>
      <c r="AG89" s="173">
        <f>'20160113V - Vedlejší a os...'!M30</f>
        <v>0</v>
      </c>
      <c r="AH89" s="174"/>
      <c r="AI89" s="174"/>
      <c r="AJ89" s="174"/>
      <c r="AK89" s="174"/>
      <c r="AL89" s="174"/>
      <c r="AM89" s="174"/>
      <c r="AN89" s="173">
        <f>SUM(AG89,AT89)</f>
        <v>0</v>
      </c>
      <c r="AO89" s="174"/>
      <c r="AP89" s="174"/>
      <c r="AQ89" s="83"/>
      <c r="AS89" s="89">
        <f>'20160113V - Vedlejší a os...'!M28</f>
        <v>0</v>
      </c>
      <c r="AT89" s="90">
        <f>ROUND(SUM(AV89:AW89),2)</f>
        <v>0</v>
      </c>
      <c r="AU89" s="91">
        <f>'20160113V - Vedlejší a os...'!W114</f>
        <v>0</v>
      </c>
      <c r="AV89" s="90">
        <f>'20160113V - Vedlejší a os...'!M32</f>
        <v>0</v>
      </c>
      <c r="AW89" s="90">
        <f>'20160113V - Vedlejší a os...'!M33</f>
        <v>0</v>
      </c>
      <c r="AX89" s="90">
        <f>'20160113V - Vedlejší a os...'!M34</f>
        <v>0</v>
      </c>
      <c r="AY89" s="90">
        <f>'20160113V - Vedlejší a os...'!M35</f>
        <v>0</v>
      </c>
      <c r="AZ89" s="90">
        <f>'20160113V - Vedlejší a os...'!H32</f>
        <v>0</v>
      </c>
      <c r="BA89" s="90">
        <f>'20160113V - Vedlejší a os...'!H33</f>
        <v>0</v>
      </c>
      <c r="BB89" s="90">
        <f>'20160113V - Vedlejší a os...'!H34</f>
        <v>0</v>
      </c>
      <c r="BC89" s="90">
        <f>'20160113V - Vedlejší a os...'!H35</f>
        <v>0</v>
      </c>
      <c r="BD89" s="92">
        <f>'20160113V - Vedlejší a os...'!H36</f>
        <v>0</v>
      </c>
      <c r="BT89" s="88" t="s">
        <v>19</v>
      </c>
      <c r="BV89" s="88" t="s">
        <v>79</v>
      </c>
      <c r="BW89" s="88" t="s">
        <v>87</v>
      </c>
      <c r="BX89" s="88" t="s">
        <v>80</v>
      </c>
    </row>
    <row r="90" spans="1:76" x14ac:dyDescent="0.3">
      <c r="B90" s="17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9"/>
    </row>
    <row r="91" spans="1:76" s="1" customFormat="1" ht="30" customHeight="1" x14ac:dyDescent="0.3">
      <c r="B91" s="27"/>
      <c r="C91" s="72" t="s">
        <v>88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178">
        <v>0</v>
      </c>
      <c r="AH91" s="168"/>
      <c r="AI91" s="168"/>
      <c r="AJ91" s="168"/>
      <c r="AK91" s="168"/>
      <c r="AL91" s="168"/>
      <c r="AM91" s="168"/>
      <c r="AN91" s="178">
        <v>0</v>
      </c>
      <c r="AO91" s="168"/>
      <c r="AP91" s="168"/>
      <c r="AQ91" s="29"/>
      <c r="AS91" s="68" t="s">
        <v>89</v>
      </c>
      <c r="AT91" s="69" t="s">
        <v>90</v>
      </c>
      <c r="AU91" s="69" t="s">
        <v>41</v>
      </c>
      <c r="AV91" s="70" t="s">
        <v>64</v>
      </c>
    </row>
    <row r="92" spans="1:76" s="1" customFormat="1" ht="10.9" customHeight="1" x14ac:dyDescent="0.3">
      <c r="B92" s="27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9"/>
      <c r="AS92" s="93"/>
      <c r="AT92" s="48"/>
      <c r="AU92" s="48"/>
      <c r="AV92" s="50"/>
    </row>
    <row r="93" spans="1:76" s="1" customFormat="1" ht="30" customHeight="1" x14ac:dyDescent="0.3">
      <c r="B93" s="27"/>
      <c r="C93" s="94" t="s">
        <v>91</v>
      </c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95"/>
      <c r="AG93" s="172">
        <f>ROUND(AG87+AG91,2)</f>
        <v>0</v>
      </c>
      <c r="AH93" s="172"/>
      <c r="AI93" s="172"/>
      <c r="AJ93" s="172"/>
      <c r="AK93" s="172"/>
      <c r="AL93" s="172"/>
      <c r="AM93" s="172"/>
      <c r="AN93" s="172">
        <f>AN87+AN91</f>
        <v>0</v>
      </c>
      <c r="AO93" s="172"/>
      <c r="AP93" s="172"/>
      <c r="AQ93" s="29"/>
    </row>
    <row r="94" spans="1:76" s="1" customFormat="1" ht="6.95" customHeight="1" x14ac:dyDescent="0.3">
      <c r="B94" s="51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3"/>
    </row>
  </sheetData>
  <mergeCells count="49">
    <mergeCell ref="AR2:BE2"/>
    <mergeCell ref="AG87:AM87"/>
    <mergeCell ref="AN87:AP87"/>
    <mergeCell ref="AG91:AM91"/>
    <mergeCell ref="AN91:AP91"/>
    <mergeCell ref="AS82:AT84"/>
    <mergeCell ref="AM83:AP83"/>
    <mergeCell ref="AK26:AO26"/>
    <mergeCell ref="AK27:AO27"/>
    <mergeCell ref="AK29:AO29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201601133 - SO 02 - Trafo...'!C2" tooltip="201601133 - SO 02 - Trafo..." display="/"/>
    <hyperlink ref="A89" location="'20160113V - Vedlejší a os...'!C2" tooltip="20160113V - Vedlejší a os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4"/>
  <sheetViews>
    <sheetView showGridLines="0" workbookViewId="0">
      <pane ySplit="1" topLeftCell="A26" activePane="bottomLeft" state="frozen"/>
      <selection pane="bottomLeft" activeCell="N168" sqref="N16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49"/>
      <c r="B1" s="147"/>
      <c r="C1" s="147"/>
      <c r="D1" s="148" t="s">
        <v>1</v>
      </c>
      <c r="E1" s="147"/>
      <c r="F1" s="145" t="s">
        <v>333</v>
      </c>
      <c r="G1" s="145"/>
      <c r="H1" s="208" t="s">
        <v>334</v>
      </c>
      <c r="I1" s="208"/>
      <c r="J1" s="208"/>
      <c r="K1" s="208"/>
      <c r="L1" s="145" t="s">
        <v>335</v>
      </c>
      <c r="M1" s="147"/>
      <c r="N1" s="147"/>
      <c r="O1" s="148" t="s">
        <v>92</v>
      </c>
      <c r="P1" s="147"/>
      <c r="Q1" s="147"/>
      <c r="R1" s="147"/>
      <c r="S1" s="145" t="s">
        <v>336</v>
      </c>
      <c r="T1" s="145"/>
      <c r="U1" s="149"/>
      <c r="V1" s="149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53" t="s">
        <v>5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S2" s="176" t="s">
        <v>6</v>
      </c>
      <c r="T2" s="154"/>
      <c r="U2" s="154"/>
      <c r="V2" s="154"/>
      <c r="W2" s="154"/>
      <c r="X2" s="154"/>
      <c r="Y2" s="154"/>
      <c r="Z2" s="154"/>
      <c r="AA2" s="154"/>
      <c r="AB2" s="154"/>
      <c r="AC2" s="154"/>
      <c r="AT2" s="13" t="s">
        <v>84</v>
      </c>
    </row>
    <row r="3" spans="1:66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93</v>
      </c>
    </row>
    <row r="4" spans="1:66" ht="36.950000000000003" customHeight="1" x14ac:dyDescent="0.3">
      <c r="B4" s="17"/>
      <c r="C4" s="155" t="s">
        <v>94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9"/>
      <c r="T4" s="20" t="s">
        <v>11</v>
      </c>
      <c r="AT4" s="13" t="s">
        <v>4</v>
      </c>
    </row>
    <row r="5" spans="1:66" ht="6.95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4" t="s">
        <v>15</v>
      </c>
      <c r="E6" s="18"/>
      <c r="F6" s="185" t="str">
        <f>'Rekapitulace stavby'!K6</f>
        <v>Rekonstrukce trafostanice</v>
      </c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8"/>
      <c r="R6" s="19"/>
    </row>
    <row r="7" spans="1:66" s="1" customFormat="1" ht="32.85" customHeight="1" x14ac:dyDescent="0.3">
      <c r="B7" s="27"/>
      <c r="C7" s="28"/>
      <c r="D7" s="23" t="s">
        <v>95</v>
      </c>
      <c r="E7" s="28"/>
      <c r="F7" s="158" t="s">
        <v>338</v>
      </c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28"/>
      <c r="R7" s="29"/>
    </row>
    <row r="8" spans="1:66" s="1" customFormat="1" ht="14.45" customHeight="1" x14ac:dyDescent="0.3">
      <c r="B8" s="27"/>
      <c r="C8" s="28"/>
      <c r="D8" s="24" t="s">
        <v>17</v>
      </c>
      <c r="E8" s="28"/>
      <c r="F8" s="22" t="s">
        <v>3</v>
      </c>
      <c r="G8" s="28"/>
      <c r="H8" s="28"/>
      <c r="I8" s="28"/>
      <c r="J8" s="28"/>
      <c r="K8" s="28"/>
      <c r="L8" s="28"/>
      <c r="M8" s="24" t="s">
        <v>18</v>
      </c>
      <c r="N8" s="28"/>
      <c r="O8" s="22" t="s">
        <v>3</v>
      </c>
      <c r="P8" s="28"/>
      <c r="Q8" s="28"/>
      <c r="R8" s="29"/>
    </row>
    <row r="9" spans="1:66" s="1" customFormat="1" ht="14.45" customHeight="1" x14ac:dyDescent="0.3">
      <c r="B9" s="27"/>
      <c r="C9" s="28"/>
      <c r="D9" s="24" t="s">
        <v>20</v>
      </c>
      <c r="E9" s="28"/>
      <c r="F9" s="22" t="s">
        <v>21</v>
      </c>
      <c r="G9" s="28"/>
      <c r="H9" s="28"/>
      <c r="I9" s="28"/>
      <c r="J9" s="28"/>
      <c r="K9" s="28"/>
      <c r="L9" s="28"/>
      <c r="M9" s="24" t="s">
        <v>22</v>
      </c>
      <c r="N9" s="28"/>
      <c r="O9" s="186" t="str">
        <f>'Rekapitulace stavby'!AN8</f>
        <v>28.1.2016</v>
      </c>
      <c r="P9" s="168"/>
      <c r="Q9" s="28"/>
      <c r="R9" s="29"/>
    </row>
    <row r="10" spans="1:66" s="1" customFormat="1" ht="10.9" customHeight="1" x14ac:dyDescent="0.3"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9"/>
    </row>
    <row r="11" spans="1:66" s="1" customFormat="1" ht="14.45" customHeight="1" x14ac:dyDescent="0.3">
      <c r="B11" s="27"/>
      <c r="C11" s="28"/>
      <c r="D11" s="24" t="s">
        <v>26</v>
      </c>
      <c r="E11" s="28"/>
      <c r="F11" s="28"/>
      <c r="G11" s="28"/>
      <c r="H11" s="28"/>
      <c r="I11" s="28"/>
      <c r="J11" s="28"/>
      <c r="K11" s="28"/>
      <c r="L11" s="28"/>
      <c r="M11" s="24" t="s">
        <v>27</v>
      </c>
      <c r="N11" s="28"/>
      <c r="O11" s="157" t="s">
        <v>3</v>
      </c>
      <c r="P11" s="168"/>
      <c r="Q11" s="28"/>
      <c r="R11" s="29"/>
    </row>
    <row r="12" spans="1:66" s="1" customFormat="1" ht="18" customHeight="1" x14ac:dyDescent="0.3">
      <c r="B12" s="27"/>
      <c r="C12" s="28"/>
      <c r="D12" s="28"/>
      <c r="E12" s="22" t="s">
        <v>28</v>
      </c>
      <c r="F12" s="28"/>
      <c r="G12" s="28"/>
      <c r="H12" s="28"/>
      <c r="I12" s="28"/>
      <c r="J12" s="28"/>
      <c r="K12" s="28"/>
      <c r="L12" s="28"/>
      <c r="M12" s="24" t="s">
        <v>29</v>
      </c>
      <c r="N12" s="28"/>
      <c r="O12" s="157" t="s">
        <v>3</v>
      </c>
      <c r="P12" s="168"/>
      <c r="Q12" s="28"/>
      <c r="R12" s="29"/>
    </row>
    <row r="13" spans="1:66" s="1" customFormat="1" ht="6.95" customHeight="1" x14ac:dyDescent="0.3"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66" s="1" customFormat="1" ht="14.45" customHeight="1" x14ac:dyDescent="0.3">
      <c r="B14" s="27"/>
      <c r="C14" s="28"/>
      <c r="D14" s="24" t="s">
        <v>30</v>
      </c>
      <c r="E14" s="28"/>
      <c r="F14" s="28"/>
      <c r="G14" s="28"/>
      <c r="H14" s="28"/>
      <c r="I14" s="28"/>
      <c r="J14" s="28"/>
      <c r="K14" s="28"/>
      <c r="L14" s="28"/>
      <c r="M14" s="24" t="s">
        <v>27</v>
      </c>
      <c r="N14" s="28"/>
      <c r="O14" s="157" t="str">
        <f>IF('Rekapitulace stavby'!AN13="","",'Rekapitulace stavby'!AN13)</f>
        <v/>
      </c>
      <c r="P14" s="168"/>
      <c r="Q14" s="28"/>
      <c r="R14" s="29"/>
    </row>
    <row r="15" spans="1:66" s="1" customFormat="1" ht="18" customHeight="1" x14ac:dyDescent="0.3">
      <c r="B15" s="27"/>
      <c r="C15" s="28"/>
      <c r="D15" s="28"/>
      <c r="E15" s="22" t="str">
        <f>IF('Rekapitulace stavby'!E14="","",'Rekapitulace stavby'!E14)</f>
        <v xml:space="preserve"> </v>
      </c>
      <c r="F15" s="28"/>
      <c r="G15" s="28"/>
      <c r="H15" s="28"/>
      <c r="I15" s="28"/>
      <c r="J15" s="28"/>
      <c r="K15" s="28"/>
      <c r="L15" s="28"/>
      <c r="M15" s="24" t="s">
        <v>29</v>
      </c>
      <c r="N15" s="28"/>
      <c r="O15" s="157" t="str">
        <f>IF('Rekapitulace stavby'!AN14="","",'Rekapitulace stavby'!AN14)</f>
        <v/>
      </c>
      <c r="P15" s="168"/>
      <c r="Q15" s="28"/>
      <c r="R15" s="29"/>
    </row>
    <row r="16" spans="1:66" s="1" customFormat="1" ht="6.95" customHeight="1" x14ac:dyDescent="0.3">
      <c r="B16" s="27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9"/>
    </row>
    <row r="17" spans="2:18" s="1" customFormat="1" ht="14.45" customHeight="1" x14ac:dyDescent="0.3">
      <c r="B17" s="27"/>
      <c r="C17" s="28"/>
      <c r="D17" s="24" t="s">
        <v>32</v>
      </c>
      <c r="E17" s="28"/>
      <c r="F17" s="28"/>
      <c r="G17" s="28"/>
      <c r="H17" s="28"/>
      <c r="I17" s="28"/>
      <c r="J17" s="28"/>
      <c r="K17" s="28"/>
      <c r="L17" s="28"/>
      <c r="M17" s="24" t="s">
        <v>27</v>
      </c>
      <c r="N17" s="28"/>
      <c r="O17" s="157" t="s">
        <v>3</v>
      </c>
      <c r="P17" s="168"/>
      <c r="Q17" s="28"/>
      <c r="R17" s="29"/>
    </row>
    <row r="18" spans="2:18" s="1" customFormat="1" ht="18" customHeight="1" x14ac:dyDescent="0.3">
      <c r="B18" s="27"/>
      <c r="C18" s="28"/>
      <c r="D18" s="28"/>
      <c r="E18" s="22" t="s">
        <v>33</v>
      </c>
      <c r="F18" s="28"/>
      <c r="G18" s="28"/>
      <c r="H18" s="28"/>
      <c r="I18" s="28"/>
      <c r="J18" s="28"/>
      <c r="K18" s="28"/>
      <c r="L18" s="28"/>
      <c r="M18" s="24" t="s">
        <v>29</v>
      </c>
      <c r="N18" s="28"/>
      <c r="O18" s="157" t="s">
        <v>3</v>
      </c>
      <c r="P18" s="168"/>
      <c r="Q18" s="28"/>
      <c r="R18" s="29"/>
    </row>
    <row r="19" spans="2:18" s="1" customFormat="1" ht="6.95" customHeight="1" x14ac:dyDescent="0.3"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2:18" s="1" customFormat="1" ht="14.45" customHeight="1" x14ac:dyDescent="0.3">
      <c r="B20" s="27"/>
      <c r="C20" s="28"/>
      <c r="D20" s="24" t="s">
        <v>35</v>
      </c>
      <c r="E20" s="28"/>
      <c r="F20" s="28"/>
      <c r="G20" s="28"/>
      <c r="H20" s="28"/>
      <c r="I20" s="28"/>
      <c r="J20" s="28"/>
      <c r="K20" s="28"/>
      <c r="L20" s="28"/>
      <c r="M20" s="24" t="s">
        <v>27</v>
      </c>
      <c r="N20" s="28"/>
      <c r="O20" s="157" t="str">
        <f>IF('Rekapitulace stavby'!AN19="","",'Rekapitulace stavby'!AN19)</f>
        <v/>
      </c>
      <c r="P20" s="168"/>
      <c r="Q20" s="28"/>
      <c r="R20" s="29"/>
    </row>
    <row r="21" spans="2:18" s="1" customFormat="1" ht="18" customHeight="1" x14ac:dyDescent="0.3">
      <c r="B21" s="27"/>
      <c r="C21" s="28"/>
      <c r="D21" s="28"/>
      <c r="E21" s="22" t="str">
        <f>IF('Rekapitulace stavby'!E20="","",'Rekapitulace stavby'!E20)</f>
        <v xml:space="preserve"> </v>
      </c>
      <c r="F21" s="28"/>
      <c r="G21" s="28"/>
      <c r="H21" s="28"/>
      <c r="I21" s="28"/>
      <c r="J21" s="28"/>
      <c r="K21" s="28"/>
      <c r="L21" s="28"/>
      <c r="M21" s="24" t="s">
        <v>29</v>
      </c>
      <c r="N21" s="28"/>
      <c r="O21" s="157" t="str">
        <f>IF('Rekapitulace stavby'!AN20="","",'Rekapitulace stavby'!AN20)</f>
        <v/>
      </c>
      <c r="P21" s="168"/>
      <c r="Q21" s="28"/>
      <c r="R21" s="29"/>
    </row>
    <row r="22" spans="2:18" s="1" customFormat="1" ht="6.95" customHeight="1" x14ac:dyDescent="0.3"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9"/>
    </row>
    <row r="23" spans="2:18" s="1" customFormat="1" ht="14.45" customHeight="1" x14ac:dyDescent="0.3">
      <c r="B23" s="27"/>
      <c r="C23" s="28"/>
      <c r="D23" s="24" t="s">
        <v>36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2:18" s="1" customFormat="1" ht="22.5" customHeight="1" x14ac:dyDescent="0.3">
      <c r="B24" s="27"/>
      <c r="C24" s="28"/>
      <c r="D24" s="28"/>
      <c r="E24" s="159" t="s">
        <v>3</v>
      </c>
      <c r="F24" s="168"/>
      <c r="G24" s="168"/>
      <c r="H24" s="168"/>
      <c r="I24" s="168"/>
      <c r="J24" s="168"/>
      <c r="K24" s="168"/>
      <c r="L24" s="168"/>
      <c r="M24" s="28"/>
      <c r="N24" s="28"/>
      <c r="O24" s="28"/>
      <c r="P24" s="28"/>
      <c r="Q24" s="28"/>
      <c r="R24" s="29"/>
    </row>
    <row r="25" spans="2:18" s="1" customFormat="1" ht="6.95" customHeight="1" x14ac:dyDescent="0.3"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2:18" s="1" customFormat="1" ht="6.95" customHeight="1" x14ac:dyDescent="0.3">
      <c r="B26" s="27"/>
      <c r="C26" s="28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28"/>
      <c r="R26" s="29"/>
    </row>
    <row r="27" spans="2:18" s="1" customFormat="1" ht="14.45" customHeight="1" x14ac:dyDescent="0.3">
      <c r="B27" s="27"/>
      <c r="C27" s="28"/>
      <c r="D27" s="96" t="s">
        <v>96</v>
      </c>
      <c r="E27" s="28"/>
      <c r="F27" s="28"/>
      <c r="G27" s="28"/>
      <c r="H27" s="28"/>
      <c r="I27" s="28"/>
      <c r="J27" s="28"/>
      <c r="K27" s="28"/>
      <c r="L27" s="28"/>
      <c r="M27" s="182">
        <f>N88</f>
        <v>0</v>
      </c>
      <c r="N27" s="168"/>
      <c r="O27" s="168"/>
      <c r="P27" s="168"/>
      <c r="Q27" s="28"/>
      <c r="R27" s="29"/>
    </row>
    <row r="28" spans="2:18" s="1" customFormat="1" ht="14.45" customHeight="1" x14ac:dyDescent="0.3">
      <c r="B28" s="27"/>
      <c r="C28" s="28"/>
      <c r="D28" s="26" t="s">
        <v>97</v>
      </c>
      <c r="E28" s="28"/>
      <c r="F28" s="28"/>
      <c r="G28" s="28"/>
      <c r="H28" s="28"/>
      <c r="I28" s="28"/>
      <c r="J28" s="28"/>
      <c r="K28" s="28"/>
      <c r="L28" s="28"/>
      <c r="M28" s="182">
        <f>N94</f>
        <v>0</v>
      </c>
      <c r="N28" s="168"/>
      <c r="O28" s="168"/>
      <c r="P28" s="168"/>
      <c r="Q28" s="28"/>
      <c r="R28" s="29"/>
    </row>
    <row r="29" spans="2:18" s="1" customFormat="1" ht="6.95" customHeight="1" x14ac:dyDescent="0.3">
      <c r="B29" s="27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2:18" s="1" customFormat="1" ht="25.35" customHeight="1" x14ac:dyDescent="0.3">
      <c r="B30" s="27"/>
      <c r="C30" s="28"/>
      <c r="D30" s="97" t="s">
        <v>40</v>
      </c>
      <c r="E30" s="28"/>
      <c r="F30" s="28"/>
      <c r="G30" s="28"/>
      <c r="H30" s="28"/>
      <c r="I30" s="28"/>
      <c r="J30" s="28"/>
      <c r="K30" s="28"/>
      <c r="L30" s="28"/>
      <c r="M30" s="187">
        <f>ROUND(M27+M28,2)</f>
        <v>0</v>
      </c>
      <c r="N30" s="168"/>
      <c r="O30" s="168"/>
      <c r="P30" s="168"/>
      <c r="Q30" s="28"/>
      <c r="R30" s="29"/>
    </row>
    <row r="31" spans="2:18" s="1" customFormat="1" ht="6.95" customHeight="1" x14ac:dyDescent="0.3">
      <c r="B31" s="27"/>
      <c r="C31" s="28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28"/>
      <c r="R31" s="29"/>
    </row>
    <row r="32" spans="2:18" s="1" customFormat="1" ht="14.45" customHeight="1" x14ac:dyDescent="0.3">
      <c r="B32" s="27"/>
      <c r="C32" s="28"/>
      <c r="D32" s="34" t="s">
        <v>41</v>
      </c>
      <c r="E32" s="34" t="s">
        <v>42</v>
      </c>
      <c r="F32" s="35">
        <v>0.21</v>
      </c>
      <c r="G32" s="98" t="s">
        <v>43</v>
      </c>
      <c r="H32" s="188">
        <f>ROUND((SUM(BE94:BE95)+SUM(BE113:BE163)), 2)</f>
        <v>0</v>
      </c>
      <c r="I32" s="168"/>
      <c r="J32" s="168"/>
      <c r="K32" s="28"/>
      <c r="L32" s="28"/>
      <c r="M32" s="188">
        <f>ROUND(ROUND((SUM(BE94:BE95)+SUM(BE113:BE163)), 2)*F32, 2)</f>
        <v>0</v>
      </c>
      <c r="N32" s="168"/>
      <c r="O32" s="168"/>
      <c r="P32" s="168"/>
      <c r="Q32" s="28"/>
      <c r="R32" s="29"/>
    </row>
    <row r="33" spans="2:18" s="1" customFormat="1" ht="14.45" customHeight="1" x14ac:dyDescent="0.3">
      <c r="B33" s="27"/>
      <c r="C33" s="28"/>
      <c r="D33" s="28"/>
      <c r="E33" s="34" t="s">
        <v>44</v>
      </c>
      <c r="F33" s="35">
        <v>0.15</v>
      </c>
      <c r="G33" s="98" t="s">
        <v>43</v>
      </c>
      <c r="H33" s="188">
        <f>ROUND((SUM(BF94:BF95)+SUM(BF113:BF163)), 2)</f>
        <v>0</v>
      </c>
      <c r="I33" s="168"/>
      <c r="J33" s="168"/>
      <c r="K33" s="28"/>
      <c r="L33" s="28"/>
      <c r="M33" s="188">
        <f>ROUND(ROUND((SUM(BF94:BF95)+SUM(BF113:BF163)), 2)*F33, 2)</f>
        <v>0</v>
      </c>
      <c r="N33" s="168"/>
      <c r="O33" s="168"/>
      <c r="P33" s="168"/>
      <c r="Q33" s="28"/>
      <c r="R33" s="29"/>
    </row>
    <row r="34" spans="2:18" s="1" customFormat="1" ht="14.45" hidden="1" customHeight="1" x14ac:dyDescent="0.3">
      <c r="B34" s="27"/>
      <c r="C34" s="28"/>
      <c r="D34" s="28"/>
      <c r="E34" s="34" t="s">
        <v>45</v>
      </c>
      <c r="F34" s="35">
        <v>0.21</v>
      </c>
      <c r="G34" s="98" t="s">
        <v>43</v>
      </c>
      <c r="H34" s="188">
        <f>ROUND((SUM(BG94:BG95)+SUM(BG113:BG163)), 2)</f>
        <v>0</v>
      </c>
      <c r="I34" s="168"/>
      <c r="J34" s="168"/>
      <c r="K34" s="28"/>
      <c r="L34" s="28"/>
      <c r="M34" s="188">
        <v>0</v>
      </c>
      <c r="N34" s="168"/>
      <c r="O34" s="168"/>
      <c r="P34" s="168"/>
      <c r="Q34" s="28"/>
      <c r="R34" s="29"/>
    </row>
    <row r="35" spans="2:18" s="1" customFormat="1" ht="14.45" hidden="1" customHeight="1" x14ac:dyDescent="0.3">
      <c r="B35" s="27"/>
      <c r="C35" s="28"/>
      <c r="D35" s="28"/>
      <c r="E35" s="34" t="s">
        <v>46</v>
      </c>
      <c r="F35" s="35">
        <v>0.15</v>
      </c>
      <c r="G35" s="98" t="s">
        <v>43</v>
      </c>
      <c r="H35" s="188">
        <f>ROUND((SUM(BH94:BH95)+SUM(BH113:BH163)), 2)</f>
        <v>0</v>
      </c>
      <c r="I35" s="168"/>
      <c r="J35" s="168"/>
      <c r="K35" s="28"/>
      <c r="L35" s="28"/>
      <c r="M35" s="188">
        <v>0</v>
      </c>
      <c r="N35" s="168"/>
      <c r="O35" s="168"/>
      <c r="P35" s="168"/>
      <c r="Q35" s="28"/>
      <c r="R35" s="29"/>
    </row>
    <row r="36" spans="2:18" s="1" customFormat="1" ht="14.45" hidden="1" customHeight="1" x14ac:dyDescent="0.3">
      <c r="B36" s="27"/>
      <c r="C36" s="28"/>
      <c r="D36" s="28"/>
      <c r="E36" s="34" t="s">
        <v>47</v>
      </c>
      <c r="F36" s="35">
        <v>0</v>
      </c>
      <c r="G36" s="98" t="s">
        <v>43</v>
      </c>
      <c r="H36" s="188">
        <f>ROUND((SUM(BI94:BI95)+SUM(BI113:BI163)), 2)</f>
        <v>0</v>
      </c>
      <c r="I36" s="168"/>
      <c r="J36" s="168"/>
      <c r="K36" s="28"/>
      <c r="L36" s="28"/>
      <c r="M36" s="188">
        <v>0</v>
      </c>
      <c r="N36" s="168"/>
      <c r="O36" s="168"/>
      <c r="P36" s="168"/>
      <c r="Q36" s="28"/>
      <c r="R36" s="29"/>
    </row>
    <row r="37" spans="2:18" s="1" customFormat="1" ht="6.95" customHeight="1" x14ac:dyDescent="0.3"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2:18" s="1" customFormat="1" ht="25.35" customHeight="1" x14ac:dyDescent="0.3">
      <c r="B38" s="27"/>
      <c r="C38" s="95"/>
      <c r="D38" s="99" t="s">
        <v>48</v>
      </c>
      <c r="E38" s="67"/>
      <c r="F38" s="67"/>
      <c r="G38" s="100" t="s">
        <v>49</v>
      </c>
      <c r="H38" s="101" t="s">
        <v>50</v>
      </c>
      <c r="I38" s="67"/>
      <c r="J38" s="67"/>
      <c r="K38" s="67"/>
      <c r="L38" s="189">
        <f>SUM(M30:M36)</f>
        <v>0</v>
      </c>
      <c r="M38" s="161"/>
      <c r="N38" s="161"/>
      <c r="O38" s="161"/>
      <c r="P38" s="163"/>
      <c r="Q38" s="95"/>
      <c r="R38" s="29"/>
    </row>
    <row r="39" spans="2:18" s="1" customFormat="1" ht="14.45" customHeight="1" x14ac:dyDescent="0.3"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2:18" s="1" customFormat="1" ht="14.45" customHeight="1" x14ac:dyDescent="0.3"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</row>
    <row r="41" spans="2:18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ht="15" x14ac:dyDescent="0.3">
      <c r="B50" s="27"/>
      <c r="C50" s="28"/>
      <c r="D50" s="42" t="s">
        <v>51</v>
      </c>
      <c r="E50" s="43"/>
      <c r="F50" s="43"/>
      <c r="G50" s="43"/>
      <c r="H50" s="44"/>
      <c r="I50" s="28"/>
      <c r="J50" s="42" t="s">
        <v>52</v>
      </c>
      <c r="K50" s="43"/>
      <c r="L50" s="43"/>
      <c r="M50" s="43"/>
      <c r="N50" s="43"/>
      <c r="O50" s="43"/>
      <c r="P50" s="44"/>
      <c r="Q50" s="28"/>
      <c r="R50" s="29"/>
    </row>
    <row r="51" spans="2:18" x14ac:dyDescent="0.3">
      <c r="B51" s="17"/>
      <c r="C51" s="18"/>
      <c r="D51" s="45"/>
      <c r="E51" s="18"/>
      <c r="F51" s="18"/>
      <c r="G51" s="18"/>
      <c r="H51" s="46"/>
      <c r="I51" s="18"/>
      <c r="J51" s="45"/>
      <c r="K51" s="18"/>
      <c r="L51" s="18"/>
      <c r="M51" s="18"/>
      <c r="N51" s="18"/>
      <c r="O51" s="18"/>
      <c r="P51" s="46"/>
      <c r="Q51" s="18"/>
      <c r="R51" s="19"/>
    </row>
    <row r="52" spans="2:18" x14ac:dyDescent="0.3">
      <c r="B52" s="17"/>
      <c r="C52" s="18"/>
      <c r="D52" s="45"/>
      <c r="E52" s="18"/>
      <c r="F52" s="18"/>
      <c r="G52" s="18"/>
      <c r="H52" s="46"/>
      <c r="I52" s="18"/>
      <c r="J52" s="45"/>
      <c r="K52" s="18"/>
      <c r="L52" s="18"/>
      <c r="M52" s="18"/>
      <c r="N52" s="18"/>
      <c r="O52" s="18"/>
      <c r="P52" s="46"/>
      <c r="Q52" s="18"/>
      <c r="R52" s="19"/>
    </row>
    <row r="53" spans="2:18" x14ac:dyDescent="0.3">
      <c r="B53" s="17"/>
      <c r="C53" s="18"/>
      <c r="D53" s="45"/>
      <c r="E53" s="18"/>
      <c r="F53" s="18"/>
      <c r="G53" s="18"/>
      <c r="H53" s="46"/>
      <c r="I53" s="18"/>
      <c r="J53" s="45"/>
      <c r="K53" s="18"/>
      <c r="L53" s="18"/>
      <c r="M53" s="18"/>
      <c r="N53" s="18"/>
      <c r="O53" s="18"/>
      <c r="P53" s="46"/>
      <c r="Q53" s="18"/>
      <c r="R53" s="19"/>
    </row>
    <row r="54" spans="2:18" x14ac:dyDescent="0.3">
      <c r="B54" s="17"/>
      <c r="C54" s="18"/>
      <c r="D54" s="45"/>
      <c r="E54" s="18"/>
      <c r="F54" s="18"/>
      <c r="G54" s="18"/>
      <c r="H54" s="46"/>
      <c r="I54" s="18"/>
      <c r="J54" s="45"/>
      <c r="K54" s="18"/>
      <c r="L54" s="18"/>
      <c r="M54" s="18"/>
      <c r="N54" s="18"/>
      <c r="O54" s="18"/>
      <c r="P54" s="46"/>
      <c r="Q54" s="18"/>
      <c r="R54" s="19"/>
    </row>
    <row r="55" spans="2:18" x14ac:dyDescent="0.3">
      <c r="B55" s="17"/>
      <c r="C55" s="18"/>
      <c r="D55" s="45"/>
      <c r="E55" s="18"/>
      <c r="F55" s="18"/>
      <c r="G55" s="18"/>
      <c r="H55" s="46"/>
      <c r="I55" s="18"/>
      <c r="J55" s="45"/>
      <c r="K55" s="18"/>
      <c r="L55" s="18"/>
      <c r="M55" s="18"/>
      <c r="N55" s="18"/>
      <c r="O55" s="18"/>
      <c r="P55" s="46"/>
      <c r="Q55" s="18"/>
      <c r="R55" s="19"/>
    </row>
    <row r="56" spans="2:18" x14ac:dyDescent="0.3">
      <c r="B56" s="17"/>
      <c r="C56" s="18"/>
      <c r="D56" s="45"/>
      <c r="E56" s="18"/>
      <c r="F56" s="18"/>
      <c r="G56" s="18"/>
      <c r="H56" s="46"/>
      <c r="I56" s="18"/>
      <c r="J56" s="45"/>
      <c r="K56" s="18"/>
      <c r="L56" s="18"/>
      <c r="M56" s="18"/>
      <c r="N56" s="18"/>
      <c r="O56" s="18"/>
      <c r="P56" s="46"/>
      <c r="Q56" s="18"/>
      <c r="R56" s="19"/>
    </row>
    <row r="57" spans="2:18" x14ac:dyDescent="0.3">
      <c r="B57" s="17"/>
      <c r="C57" s="18"/>
      <c r="D57" s="45"/>
      <c r="E57" s="18"/>
      <c r="F57" s="18"/>
      <c r="G57" s="18"/>
      <c r="H57" s="46"/>
      <c r="I57" s="18"/>
      <c r="J57" s="45"/>
      <c r="K57" s="18"/>
      <c r="L57" s="18"/>
      <c r="M57" s="18"/>
      <c r="N57" s="18"/>
      <c r="O57" s="18"/>
      <c r="P57" s="46"/>
      <c r="Q57" s="18"/>
      <c r="R57" s="19"/>
    </row>
    <row r="58" spans="2:18" x14ac:dyDescent="0.3">
      <c r="B58" s="17"/>
      <c r="C58" s="18"/>
      <c r="D58" s="45"/>
      <c r="E58" s="18"/>
      <c r="F58" s="18"/>
      <c r="G58" s="18"/>
      <c r="H58" s="46"/>
      <c r="I58" s="18"/>
      <c r="J58" s="45"/>
      <c r="K58" s="18"/>
      <c r="L58" s="18"/>
      <c r="M58" s="18"/>
      <c r="N58" s="18"/>
      <c r="O58" s="18"/>
      <c r="P58" s="46"/>
      <c r="Q58" s="18"/>
      <c r="R58" s="19"/>
    </row>
    <row r="59" spans="2:18" s="1" customFormat="1" ht="15" x14ac:dyDescent="0.3">
      <c r="B59" s="27"/>
      <c r="C59" s="28"/>
      <c r="D59" s="47" t="s">
        <v>53</v>
      </c>
      <c r="E59" s="48"/>
      <c r="F59" s="48"/>
      <c r="G59" s="49" t="s">
        <v>54</v>
      </c>
      <c r="H59" s="50"/>
      <c r="I59" s="28"/>
      <c r="J59" s="47" t="s">
        <v>53</v>
      </c>
      <c r="K59" s="48"/>
      <c r="L59" s="48"/>
      <c r="M59" s="48"/>
      <c r="N59" s="49" t="s">
        <v>54</v>
      </c>
      <c r="O59" s="48"/>
      <c r="P59" s="50"/>
      <c r="Q59" s="28"/>
      <c r="R59" s="29"/>
    </row>
    <row r="60" spans="2:18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ht="15" x14ac:dyDescent="0.3">
      <c r="B61" s="27"/>
      <c r="C61" s="28"/>
      <c r="D61" s="42" t="s">
        <v>55</v>
      </c>
      <c r="E61" s="43"/>
      <c r="F61" s="43"/>
      <c r="G61" s="43"/>
      <c r="H61" s="44"/>
      <c r="I61" s="28"/>
      <c r="J61" s="42" t="s">
        <v>56</v>
      </c>
      <c r="K61" s="43"/>
      <c r="L61" s="43"/>
      <c r="M61" s="43"/>
      <c r="N61" s="43"/>
      <c r="O61" s="43"/>
      <c r="P61" s="44"/>
      <c r="Q61" s="28"/>
      <c r="R61" s="29"/>
    </row>
    <row r="62" spans="2:18" x14ac:dyDescent="0.3">
      <c r="B62" s="17"/>
      <c r="C62" s="18"/>
      <c r="D62" s="45"/>
      <c r="E62" s="18"/>
      <c r="F62" s="18"/>
      <c r="G62" s="18"/>
      <c r="H62" s="46"/>
      <c r="I62" s="18"/>
      <c r="J62" s="45"/>
      <c r="K62" s="18"/>
      <c r="L62" s="18"/>
      <c r="M62" s="18"/>
      <c r="N62" s="18"/>
      <c r="O62" s="18"/>
      <c r="P62" s="46"/>
      <c r="Q62" s="18"/>
      <c r="R62" s="19"/>
    </row>
    <row r="63" spans="2:18" x14ac:dyDescent="0.3">
      <c r="B63" s="17"/>
      <c r="C63" s="18"/>
      <c r="D63" s="45"/>
      <c r="E63" s="18"/>
      <c r="F63" s="18"/>
      <c r="G63" s="18"/>
      <c r="H63" s="46"/>
      <c r="I63" s="18"/>
      <c r="J63" s="45"/>
      <c r="K63" s="18"/>
      <c r="L63" s="18"/>
      <c r="M63" s="18"/>
      <c r="N63" s="18"/>
      <c r="O63" s="18"/>
      <c r="P63" s="46"/>
      <c r="Q63" s="18"/>
      <c r="R63" s="19"/>
    </row>
    <row r="64" spans="2:18" x14ac:dyDescent="0.3">
      <c r="B64" s="17"/>
      <c r="C64" s="18"/>
      <c r="D64" s="45"/>
      <c r="E64" s="18"/>
      <c r="F64" s="18"/>
      <c r="G64" s="18"/>
      <c r="H64" s="46"/>
      <c r="I64" s="18"/>
      <c r="J64" s="45"/>
      <c r="K64" s="18"/>
      <c r="L64" s="18"/>
      <c r="M64" s="18"/>
      <c r="N64" s="18"/>
      <c r="O64" s="18"/>
      <c r="P64" s="46"/>
      <c r="Q64" s="18"/>
      <c r="R64" s="19"/>
    </row>
    <row r="65" spans="2:18" x14ac:dyDescent="0.3">
      <c r="B65" s="17"/>
      <c r="C65" s="18"/>
      <c r="D65" s="45"/>
      <c r="E65" s="18"/>
      <c r="F65" s="18"/>
      <c r="G65" s="18"/>
      <c r="H65" s="46"/>
      <c r="I65" s="18"/>
      <c r="J65" s="45"/>
      <c r="K65" s="18"/>
      <c r="L65" s="18"/>
      <c r="M65" s="18"/>
      <c r="N65" s="18"/>
      <c r="O65" s="18"/>
      <c r="P65" s="46"/>
      <c r="Q65" s="18"/>
      <c r="R65" s="19"/>
    </row>
    <row r="66" spans="2:18" x14ac:dyDescent="0.3">
      <c r="B66" s="17"/>
      <c r="C66" s="18"/>
      <c r="D66" s="45"/>
      <c r="E66" s="18"/>
      <c r="F66" s="18"/>
      <c r="G66" s="18"/>
      <c r="H66" s="46"/>
      <c r="I66" s="18"/>
      <c r="J66" s="45"/>
      <c r="K66" s="18"/>
      <c r="L66" s="18"/>
      <c r="M66" s="18"/>
      <c r="N66" s="18"/>
      <c r="O66" s="18"/>
      <c r="P66" s="46"/>
      <c r="Q66" s="18"/>
      <c r="R66" s="19"/>
    </row>
    <row r="67" spans="2:18" x14ac:dyDescent="0.3">
      <c r="B67" s="17"/>
      <c r="C67" s="18"/>
      <c r="D67" s="45"/>
      <c r="E67" s="18"/>
      <c r="F67" s="18"/>
      <c r="G67" s="18"/>
      <c r="H67" s="46"/>
      <c r="I67" s="18"/>
      <c r="J67" s="45"/>
      <c r="K67" s="18"/>
      <c r="L67" s="18"/>
      <c r="M67" s="18"/>
      <c r="N67" s="18"/>
      <c r="O67" s="18"/>
      <c r="P67" s="46"/>
      <c r="Q67" s="18"/>
      <c r="R67" s="19"/>
    </row>
    <row r="68" spans="2:18" x14ac:dyDescent="0.3">
      <c r="B68" s="17"/>
      <c r="C68" s="18"/>
      <c r="D68" s="45"/>
      <c r="E68" s="18"/>
      <c r="F68" s="18"/>
      <c r="G68" s="18"/>
      <c r="H68" s="46"/>
      <c r="I68" s="18"/>
      <c r="J68" s="45"/>
      <c r="K68" s="18"/>
      <c r="L68" s="18"/>
      <c r="M68" s="18"/>
      <c r="N68" s="18"/>
      <c r="O68" s="18"/>
      <c r="P68" s="46"/>
      <c r="Q68" s="18"/>
      <c r="R68" s="19"/>
    </row>
    <row r="69" spans="2:18" x14ac:dyDescent="0.3">
      <c r="B69" s="17"/>
      <c r="C69" s="18"/>
      <c r="D69" s="45"/>
      <c r="E69" s="18"/>
      <c r="F69" s="18"/>
      <c r="G69" s="18"/>
      <c r="H69" s="46"/>
      <c r="I69" s="18"/>
      <c r="J69" s="45"/>
      <c r="K69" s="18"/>
      <c r="L69" s="18"/>
      <c r="M69" s="18"/>
      <c r="N69" s="18"/>
      <c r="O69" s="18"/>
      <c r="P69" s="46"/>
      <c r="Q69" s="18"/>
      <c r="R69" s="19"/>
    </row>
    <row r="70" spans="2:18" s="1" customFormat="1" ht="15" x14ac:dyDescent="0.3">
      <c r="B70" s="27"/>
      <c r="C70" s="28"/>
      <c r="D70" s="47" t="s">
        <v>53</v>
      </c>
      <c r="E70" s="48"/>
      <c r="F70" s="48"/>
      <c r="G70" s="49" t="s">
        <v>54</v>
      </c>
      <c r="H70" s="50"/>
      <c r="I70" s="28"/>
      <c r="J70" s="47" t="s">
        <v>53</v>
      </c>
      <c r="K70" s="48"/>
      <c r="L70" s="48"/>
      <c r="M70" s="48"/>
      <c r="N70" s="49" t="s">
        <v>54</v>
      </c>
      <c r="O70" s="48"/>
      <c r="P70" s="50"/>
      <c r="Q70" s="28"/>
      <c r="R70" s="29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7"/>
      <c r="C76" s="155" t="s">
        <v>98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29"/>
    </row>
    <row r="77" spans="2:18" s="1" customFormat="1" ht="6.95" customHeight="1" x14ac:dyDescent="0.3"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9"/>
    </row>
    <row r="78" spans="2:18" s="1" customFormat="1" ht="30" customHeight="1" x14ac:dyDescent="0.3">
      <c r="B78" s="27"/>
      <c r="C78" s="24" t="s">
        <v>15</v>
      </c>
      <c r="D78" s="28"/>
      <c r="E78" s="28"/>
      <c r="F78" s="185" t="str">
        <f>F6</f>
        <v>Rekonstrukce trafostanice</v>
      </c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28"/>
      <c r="R78" s="29"/>
    </row>
    <row r="79" spans="2:18" s="1" customFormat="1" ht="36.950000000000003" customHeight="1" x14ac:dyDescent="0.3">
      <c r="B79" s="27"/>
      <c r="C79" s="61" t="s">
        <v>95</v>
      </c>
      <c r="D79" s="28"/>
      <c r="E79" s="28"/>
      <c r="F79" s="169" t="str">
        <f>F7</f>
        <v>201601133 - SO 01 - Trafostanice</v>
      </c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28"/>
      <c r="R79" s="29"/>
    </row>
    <row r="80" spans="2:18" s="1" customFormat="1" ht="6.95" customHeight="1" x14ac:dyDescent="0.3">
      <c r="B80" s="27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9"/>
    </row>
    <row r="81" spans="2:47" s="1" customFormat="1" ht="18" customHeight="1" x14ac:dyDescent="0.3">
      <c r="B81" s="27"/>
      <c r="C81" s="24" t="s">
        <v>20</v>
      </c>
      <c r="D81" s="28"/>
      <c r="E81" s="28"/>
      <c r="F81" s="22" t="str">
        <f>F9</f>
        <v>Blovice</v>
      </c>
      <c r="G81" s="28"/>
      <c r="H81" s="28"/>
      <c r="I81" s="28"/>
      <c r="J81" s="28"/>
      <c r="K81" s="24" t="s">
        <v>22</v>
      </c>
      <c r="L81" s="28"/>
      <c r="M81" s="186" t="str">
        <f>IF(O9="","",O9)</f>
        <v>28.1.2016</v>
      </c>
      <c r="N81" s="168"/>
      <c r="O81" s="168"/>
      <c r="P81" s="168"/>
      <c r="Q81" s="28"/>
      <c r="R81" s="29"/>
    </row>
    <row r="82" spans="2:47" s="1" customFormat="1" ht="6.95" customHeight="1" x14ac:dyDescent="0.3"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9"/>
    </row>
    <row r="83" spans="2:47" s="1" customFormat="1" ht="15" x14ac:dyDescent="0.3">
      <c r="B83" s="27"/>
      <c r="C83" s="24" t="s">
        <v>26</v>
      </c>
      <c r="D83" s="28"/>
      <c r="E83" s="28"/>
      <c r="F83" s="22" t="str">
        <f>E12</f>
        <v>Česká republika - Správa státních hmotných rezerv</v>
      </c>
      <c r="G83" s="28"/>
      <c r="H83" s="28"/>
      <c r="I83" s="28"/>
      <c r="J83" s="28"/>
      <c r="K83" s="24" t="s">
        <v>32</v>
      </c>
      <c r="L83" s="28"/>
      <c r="M83" s="157" t="str">
        <f>E18</f>
        <v>FARMTEC a.s., Strakonice</v>
      </c>
      <c r="N83" s="168"/>
      <c r="O83" s="168"/>
      <c r="P83" s="168"/>
      <c r="Q83" s="168"/>
      <c r="R83" s="29"/>
    </row>
    <row r="84" spans="2:47" s="1" customFormat="1" ht="14.45" customHeight="1" x14ac:dyDescent="0.3">
      <c r="B84" s="27"/>
      <c r="C84" s="24" t="s">
        <v>30</v>
      </c>
      <c r="D84" s="28"/>
      <c r="E84" s="28"/>
      <c r="F84" s="22" t="str">
        <f>IF(E15="","",E15)</f>
        <v xml:space="preserve"> </v>
      </c>
      <c r="G84" s="28"/>
      <c r="H84" s="28"/>
      <c r="I84" s="28"/>
      <c r="J84" s="28"/>
      <c r="K84" s="24" t="s">
        <v>35</v>
      </c>
      <c r="L84" s="28"/>
      <c r="M84" s="157" t="str">
        <f>E21</f>
        <v xml:space="preserve"> </v>
      </c>
      <c r="N84" s="168"/>
      <c r="O84" s="168"/>
      <c r="P84" s="168"/>
      <c r="Q84" s="168"/>
      <c r="R84" s="29"/>
    </row>
    <row r="85" spans="2:47" s="1" customFormat="1" ht="10.35" customHeight="1" x14ac:dyDescent="0.3">
      <c r="B85" s="27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9"/>
    </row>
    <row r="86" spans="2:47" s="1" customFormat="1" ht="29.25" customHeight="1" x14ac:dyDescent="0.3">
      <c r="B86" s="27"/>
      <c r="C86" s="190" t="s">
        <v>99</v>
      </c>
      <c r="D86" s="191"/>
      <c r="E86" s="191"/>
      <c r="F86" s="191"/>
      <c r="G86" s="191"/>
      <c r="H86" s="95"/>
      <c r="I86" s="95"/>
      <c r="J86" s="95"/>
      <c r="K86" s="95"/>
      <c r="L86" s="95"/>
      <c r="M86" s="95"/>
      <c r="N86" s="190" t="s">
        <v>100</v>
      </c>
      <c r="O86" s="168"/>
      <c r="P86" s="168"/>
      <c r="Q86" s="168"/>
      <c r="R86" s="29"/>
    </row>
    <row r="87" spans="2:47" s="1" customFormat="1" ht="10.35" customHeight="1" x14ac:dyDescent="0.3">
      <c r="B87" s="27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9"/>
    </row>
    <row r="88" spans="2:47" s="1" customFormat="1" ht="29.25" customHeight="1" x14ac:dyDescent="0.3">
      <c r="B88" s="27"/>
      <c r="C88" s="102" t="s">
        <v>101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178">
        <f>N113</f>
        <v>0</v>
      </c>
      <c r="O88" s="168"/>
      <c r="P88" s="168"/>
      <c r="Q88" s="168"/>
      <c r="R88" s="29"/>
      <c r="AU88" s="13" t="s">
        <v>102</v>
      </c>
    </row>
    <row r="89" spans="2:47" s="6" customFormat="1" ht="24.95" customHeight="1" x14ac:dyDescent="0.3">
      <c r="B89" s="103"/>
      <c r="C89" s="104"/>
      <c r="D89" s="105" t="s">
        <v>103</v>
      </c>
      <c r="E89" s="104"/>
      <c r="F89" s="104"/>
      <c r="G89" s="104"/>
      <c r="H89" s="104"/>
      <c r="I89" s="104"/>
      <c r="J89" s="104"/>
      <c r="K89" s="104"/>
      <c r="L89" s="104"/>
      <c r="M89" s="104"/>
      <c r="N89" s="192">
        <f>N114</f>
        <v>0</v>
      </c>
      <c r="O89" s="193"/>
      <c r="P89" s="193"/>
      <c r="Q89" s="193"/>
      <c r="R89" s="106"/>
    </row>
    <row r="90" spans="2:47" s="6" customFormat="1" ht="24.95" customHeight="1" x14ac:dyDescent="0.3">
      <c r="B90" s="103"/>
      <c r="C90" s="104"/>
      <c r="D90" s="105" t="s">
        <v>104</v>
      </c>
      <c r="E90" s="104"/>
      <c r="F90" s="104"/>
      <c r="G90" s="104"/>
      <c r="H90" s="104"/>
      <c r="I90" s="104"/>
      <c r="J90" s="104"/>
      <c r="K90" s="104"/>
      <c r="L90" s="104"/>
      <c r="M90" s="104"/>
      <c r="N90" s="192">
        <f>N119</f>
        <v>0</v>
      </c>
      <c r="O90" s="193"/>
      <c r="P90" s="193"/>
      <c r="Q90" s="193"/>
      <c r="R90" s="106"/>
    </row>
    <row r="91" spans="2:47" s="6" customFormat="1" ht="24.95" customHeight="1" x14ac:dyDescent="0.3">
      <c r="B91" s="103"/>
      <c r="C91" s="104"/>
      <c r="D91" s="105" t="s">
        <v>105</v>
      </c>
      <c r="E91" s="104"/>
      <c r="F91" s="104"/>
      <c r="G91" s="104"/>
      <c r="H91" s="104"/>
      <c r="I91" s="104"/>
      <c r="J91" s="104"/>
      <c r="K91" s="104"/>
      <c r="L91" s="104"/>
      <c r="M91" s="104"/>
      <c r="N91" s="192">
        <f>N150</f>
        <v>0</v>
      </c>
      <c r="O91" s="193"/>
      <c r="P91" s="193"/>
      <c r="Q91" s="193"/>
      <c r="R91" s="106"/>
    </row>
    <row r="92" spans="2:47" s="6" customFormat="1" ht="24.95" customHeight="1" x14ac:dyDescent="0.3">
      <c r="B92" s="103"/>
      <c r="C92" s="104"/>
      <c r="D92" s="105" t="s">
        <v>106</v>
      </c>
      <c r="E92" s="104"/>
      <c r="F92" s="104"/>
      <c r="G92" s="104"/>
      <c r="H92" s="104"/>
      <c r="I92" s="104"/>
      <c r="J92" s="104"/>
      <c r="K92" s="104"/>
      <c r="L92" s="104"/>
      <c r="M92" s="104"/>
      <c r="N92" s="192">
        <f>N159</f>
        <v>0</v>
      </c>
      <c r="O92" s="193"/>
      <c r="P92" s="193"/>
      <c r="Q92" s="193"/>
      <c r="R92" s="106"/>
    </row>
    <row r="93" spans="2:47" s="1" customFormat="1" ht="21.75" customHeight="1" x14ac:dyDescent="0.3">
      <c r="B93" s="27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9"/>
    </row>
    <row r="94" spans="2:47" s="1" customFormat="1" ht="29.25" customHeight="1" x14ac:dyDescent="0.3">
      <c r="B94" s="27"/>
      <c r="C94" s="102" t="s">
        <v>107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194">
        <v>0</v>
      </c>
      <c r="O94" s="168"/>
      <c r="P94" s="168"/>
      <c r="Q94" s="168"/>
      <c r="R94" s="29"/>
      <c r="T94" s="107"/>
      <c r="U94" s="108" t="s">
        <v>41</v>
      </c>
    </row>
    <row r="95" spans="2:47" s="1" customFormat="1" ht="18" customHeight="1" x14ac:dyDescent="0.3">
      <c r="B95" s="27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9"/>
    </row>
    <row r="96" spans="2:47" s="1" customFormat="1" ht="29.25" customHeight="1" x14ac:dyDescent="0.3">
      <c r="B96" s="27"/>
      <c r="C96" s="94" t="s">
        <v>91</v>
      </c>
      <c r="D96" s="95"/>
      <c r="E96" s="95"/>
      <c r="F96" s="95"/>
      <c r="G96" s="95"/>
      <c r="H96" s="95"/>
      <c r="I96" s="95"/>
      <c r="J96" s="95"/>
      <c r="K96" s="95"/>
      <c r="L96" s="172">
        <f>ROUND(SUM(N88+N94),2)</f>
        <v>0</v>
      </c>
      <c r="M96" s="191"/>
      <c r="N96" s="191"/>
      <c r="O96" s="191"/>
      <c r="P96" s="191"/>
      <c r="Q96" s="191"/>
      <c r="R96" s="29"/>
    </row>
    <row r="97" spans="2:27" s="1" customFormat="1" ht="6.95" customHeight="1" x14ac:dyDescent="0.3"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3"/>
    </row>
    <row r="101" spans="2:27" s="1" customFormat="1" ht="6.95" customHeight="1" x14ac:dyDescent="0.3"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6"/>
    </row>
    <row r="102" spans="2:27" s="1" customFormat="1" ht="36.950000000000003" customHeight="1" x14ac:dyDescent="0.3">
      <c r="B102" s="27"/>
      <c r="C102" s="155" t="s">
        <v>108</v>
      </c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  <c r="O102" s="168"/>
      <c r="P102" s="168"/>
      <c r="Q102" s="168"/>
      <c r="R102" s="29"/>
    </row>
    <row r="103" spans="2:27" s="1" customFormat="1" ht="6.95" customHeight="1" x14ac:dyDescent="0.3">
      <c r="B103" s="27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9"/>
    </row>
    <row r="104" spans="2:27" s="1" customFormat="1" ht="30" customHeight="1" x14ac:dyDescent="0.3">
      <c r="B104" s="27"/>
      <c r="C104" s="24" t="s">
        <v>15</v>
      </c>
      <c r="D104" s="28"/>
      <c r="E104" s="28"/>
      <c r="F104" s="185" t="str">
        <f>F6</f>
        <v>Rekonstrukce trafostanice</v>
      </c>
      <c r="G104" s="168"/>
      <c r="H104" s="168"/>
      <c r="I104" s="168"/>
      <c r="J104" s="168"/>
      <c r="K104" s="168"/>
      <c r="L104" s="168"/>
      <c r="M104" s="168"/>
      <c r="N104" s="168"/>
      <c r="O104" s="168"/>
      <c r="P104" s="168"/>
      <c r="Q104" s="28"/>
      <c r="R104" s="29"/>
    </row>
    <row r="105" spans="2:27" s="1" customFormat="1" ht="36.950000000000003" customHeight="1" x14ac:dyDescent="0.3">
      <c r="B105" s="27"/>
      <c r="C105" s="61" t="s">
        <v>95</v>
      </c>
      <c r="D105" s="28"/>
      <c r="E105" s="28"/>
      <c r="F105" s="169" t="str">
        <f>F7</f>
        <v>201601133 - SO 01 - Trafostanice</v>
      </c>
      <c r="G105" s="168"/>
      <c r="H105" s="168"/>
      <c r="I105" s="168"/>
      <c r="J105" s="168"/>
      <c r="K105" s="168"/>
      <c r="L105" s="168"/>
      <c r="M105" s="168"/>
      <c r="N105" s="168"/>
      <c r="O105" s="168"/>
      <c r="P105" s="168"/>
      <c r="Q105" s="28"/>
      <c r="R105" s="29"/>
    </row>
    <row r="106" spans="2:27" s="1" customFormat="1" ht="6.95" customHeight="1" x14ac:dyDescent="0.3">
      <c r="B106" s="27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9"/>
    </row>
    <row r="107" spans="2:27" s="1" customFormat="1" ht="18" customHeight="1" x14ac:dyDescent="0.3">
      <c r="B107" s="27"/>
      <c r="C107" s="24" t="s">
        <v>20</v>
      </c>
      <c r="D107" s="28"/>
      <c r="E107" s="28"/>
      <c r="F107" s="22" t="str">
        <f>F9</f>
        <v>Blovice</v>
      </c>
      <c r="G107" s="28"/>
      <c r="H107" s="28"/>
      <c r="I107" s="28"/>
      <c r="J107" s="28"/>
      <c r="K107" s="24" t="s">
        <v>22</v>
      </c>
      <c r="L107" s="28"/>
      <c r="M107" s="186" t="str">
        <f>IF(O9="","",O9)</f>
        <v>28.1.2016</v>
      </c>
      <c r="N107" s="168"/>
      <c r="O107" s="168"/>
      <c r="P107" s="168"/>
      <c r="Q107" s="28"/>
      <c r="R107" s="29"/>
    </row>
    <row r="108" spans="2:27" s="1" customFormat="1" ht="6.95" customHeight="1" x14ac:dyDescent="0.3"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9"/>
    </row>
    <row r="109" spans="2:27" s="1" customFormat="1" ht="15" x14ac:dyDescent="0.3">
      <c r="B109" s="27"/>
      <c r="C109" s="24" t="s">
        <v>26</v>
      </c>
      <c r="D109" s="28"/>
      <c r="E109" s="28"/>
      <c r="F109" s="22" t="str">
        <f>E12</f>
        <v>Česká republika - Správa státních hmotných rezerv</v>
      </c>
      <c r="G109" s="28"/>
      <c r="H109" s="28"/>
      <c r="I109" s="28"/>
      <c r="J109" s="28"/>
      <c r="K109" s="24" t="s">
        <v>32</v>
      </c>
      <c r="L109" s="28"/>
      <c r="M109" s="157" t="str">
        <f>E18</f>
        <v>FARMTEC a.s., Strakonice</v>
      </c>
      <c r="N109" s="168"/>
      <c r="O109" s="168"/>
      <c r="P109" s="168"/>
      <c r="Q109" s="168"/>
      <c r="R109" s="29"/>
    </row>
    <row r="110" spans="2:27" s="1" customFormat="1" ht="14.45" customHeight="1" x14ac:dyDescent="0.3">
      <c r="B110" s="27"/>
      <c r="C110" s="24" t="s">
        <v>30</v>
      </c>
      <c r="D110" s="28"/>
      <c r="E110" s="28"/>
      <c r="F110" s="22" t="str">
        <f>IF(E15="","",E15)</f>
        <v xml:space="preserve"> </v>
      </c>
      <c r="G110" s="28"/>
      <c r="H110" s="28"/>
      <c r="I110" s="28"/>
      <c r="J110" s="28"/>
      <c r="K110" s="24" t="s">
        <v>35</v>
      </c>
      <c r="L110" s="28"/>
      <c r="M110" s="157" t="str">
        <f>E21</f>
        <v xml:space="preserve"> </v>
      </c>
      <c r="N110" s="168"/>
      <c r="O110" s="168"/>
      <c r="P110" s="168"/>
      <c r="Q110" s="168"/>
      <c r="R110" s="29"/>
    </row>
    <row r="111" spans="2:27" s="1" customFormat="1" ht="10.35" customHeight="1" x14ac:dyDescent="0.3">
      <c r="B111" s="27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9"/>
    </row>
    <row r="112" spans="2:27" s="7" customFormat="1" ht="29.25" customHeight="1" x14ac:dyDescent="0.3">
      <c r="B112" s="109"/>
      <c r="C112" s="110" t="s">
        <v>109</v>
      </c>
      <c r="D112" s="111" t="s">
        <v>110</v>
      </c>
      <c r="E112" s="111" t="s">
        <v>59</v>
      </c>
      <c r="F112" s="195" t="s">
        <v>111</v>
      </c>
      <c r="G112" s="196"/>
      <c r="H112" s="196"/>
      <c r="I112" s="196"/>
      <c r="J112" s="111" t="s">
        <v>112</v>
      </c>
      <c r="K112" s="111" t="s">
        <v>113</v>
      </c>
      <c r="L112" s="197" t="s">
        <v>114</v>
      </c>
      <c r="M112" s="196"/>
      <c r="N112" s="195" t="s">
        <v>100</v>
      </c>
      <c r="O112" s="196"/>
      <c r="P112" s="196"/>
      <c r="Q112" s="198"/>
      <c r="R112" s="112"/>
      <c r="T112" s="68" t="s">
        <v>115</v>
      </c>
      <c r="U112" s="69" t="s">
        <v>41</v>
      </c>
      <c r="V112" s="69" t="s">
        <v>116</v>
      </c>
      <c r="W112" s="69" t="s">
        <v>117</v>
      </c>
      <c r="X112" s="69" t="s">
        <v>118</v>
      </c>
      <c r="Y112" s="69" t="s">
        <v>119</v>
      </c>
      <c r="Z112" s="69" t="s">
        <v>120</v>
      </c>
      <c r="AA112" s="70" t="s">
        <v>121</v>
      </c>
    </row>
    <row r="113" spans="2:65" s="1" customFormat="1" ht="29.25" customHeight="1" x14ac:dyDescent="0.35">
      <c r="B113" s="27"/>
      <c r="C113" s="72" t="s">
        <v>96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02">
        <f>BK113</f>
        <v>0</v>
      </c>
      <c r="O113" s="203"/>
      <c r="P113" s="203"/>
      <c r="Q113" s="203"/>
      <c r="R113" s="29"/>
      <c r="T113" s="71"/>
      <c r="U113" s="43"/>
      <c r="V113" s="43"/>
      <c r="W113" s="113">
        <f>W114+W119+W150+W159</f>
        <v>0</v>
      </c>
      <c r="X113" s="43"/>
      <c r="Y113" s="113">
        <f>Y114+Y119+Y150+Y159</f>
        <v>0</v>
      </c>
      <c r="Z113" s="43"/>
      <c r="AA113" s="114">
        <f>AA114+AA119+AA150+AA159</f>
        <v>0</v>
      </c>
      <c r="AT113" s="13" t="s">
        <v>76</v>
      </c>
      <c r="AU113" s="13" t="s">
        <v>102</v>
      </c>
      <c r="BK113" s="115">
        <f>BK114+BK119+BK150+BK159</f>
        <v>0</v>
      </c>
    </row>
    <row r="114" spans="2:65" s="8" customFormat="1" ht="37.35" customHeight="1" x14ac:dyDescent="0.35">
      <c r="B114" s="116"/>
      <c r="C114" s="117"/>
      <c r="D114" s="118" t="s">
        <v>103</v>
      </c>
      <c r="E114" s="118"/>
      <c r="F114" s="118"/>
      <c r="G114" s="118"/>
      <c r="H114" s="118"/>
      <c r="I114" s="118"/>
      <c r="J114" s="118"/>
      <c r="K114" s="118"/>
      <c r="L114" s="118"/>
      <c r="M114" s="118"/>
      <c r="N114" s="204">
        <f>BK114</f>
        <v>0</v>
      </c>
      <c r="O114" s="205"/>
      <c r="P114" s="205"/>
      <c r="Q114" s="205"/>
      <c r="R114" s="119"/>
      <c r="T114" s="120"/>
      <c r="U114" s="117"/>
      <c r="V114" s="117"/>
      <c r="W114" s="121">
        <f>SUM(W115:W118)</f>
        <v>0</v>
      </c>
      <c r="X114" s="117"/>
      <c r="Y114" s="121">
        <f>SUM(Y115:Y118)</f>
        <v>0</v>
      </c>
      <c r="Z114" s="117"/>
      <c r="AA114" s="122">
        <f>SUM(AA115:AA118)</f>
        <v>0</v>
      </c>
      <c r="AR114" s="123" t="s">
        <v>19</v>
      </c>
      <c r="AT114" s="124" t="s">
        <v>76</v>
      </c>
      <c r="AU114" s="124" t="s">
        <v>77</v>
      </c>
      <c r="AY114" s="123" t="s">
        <v>122</v>
      </c>
      <c r="BK114" s="125">
        <f>SUM(BK115:BK118)</f>
        <v>0</v>
      </c>
    </row>
    <row r="115" spans="2:65" s="1" customFormat="1" ht="31.5" customHeight="1" x14ac:dyDescent="0.3">
      <c r="B115" s="126"/>
      <c r="C115" s="127" t="s">
        <v>19</v>
      </c>
      <c r="D115" s="127" t="s">
        <v>123</v>
      </c>
      <c r="E115" s="128" t="s">
        <v>124</v>
      </c>
      <c r="F115" s="199" t="s">
        <v>125</v>
      </c>
      <c r="G115" s="200"/>
      <c r="H115" s="200"/>
      <c r="I115" s="200"/>
      <c r="J115" s="129" t="s">
        <v>126</v>
      </c>
      <c r="K115" s="130">
        <v>38</v>
      </c>
      <c r="L115" s="201">
        <v>0</v>
      </c>
      <c r="M115" s="200"/>
      <c r="N115" s="201">
        <f>ROUND(L115*K115,2)</f>
        <v>0</v>
      </c>
      <c r="O115" s="200"/>
      <c r="P115" s="200"/>
      <c r="Q115" s="200"/>
      <c r="R115" s="131"/>
      <c r="T115" s="132" t="s">
        <v>3</v>
      </c>
      <c r="U115" s="36" t="s">
        <v>42</v>
      </c>
      <c r="V115" s="133">
        <v>0</v>
      </c>
      <c r="W115" s="133">
        <f>V115*K115</f>
        <v>0</v>
      </c>
      <c r="X115" s="133">
        <v>0</v>
      </c>
      <c r="Y115" s="133">
        <f>X115*K115</f>
        <v>0</v>
      </c>
      <c r="Z115" s="133">
        <v>0</v>
      </c>
      <c r="AA115" s="134">
        <f>Z115*K115</f>
        <v>0</v>
      </c>
      <c r="AR115" s="13" t="s">
        <v>127</v>
      </c>
      <c r="AT115" s="13" t="s">
        <v>123</v>
      </c>
      <c r="AU115" s="13" t="s">
        <v>19</v>
      </c>
      <c r="AY115" s="13" t="s">
        <v>122</v>
      </c>
      <c r="BE115" s="135">
        <f>IF(U115="základní",N115,0)</f>
        <v>0</v>
      </c>
      <c r="BF115" s="135">
        <f>IF(U115="snížená",N115,0)</f>
        <v>0</v>
      </c>
      <c r="BG115" s="135">
        <f>IF(U115="zákl. přenesená",N115,0)</f>
        <v>0</v>
      </c>
      <c r="BH115" s="135">
        <f>IF(U115="sníž. přenesená",N115,0)</f>
        <v>0</v>
      </c>
      <c r="BI115" s="135">
        <f>IF(U115="nulová",N115,0)</f>
        <v>0</v>
      </c>
      <c r="BJ115" s="13" t="s">
        <v>19</v>
      </c>
      <c r="BK115" s="135">
        <f>ROUND(L115*K115,2)</f>
        <v>0</v>
      </c>
      <c r="BL115" s="13" t="s">
        <v>127</v>
      </c>
      <c r="BM115" s="13" t="s">
        <v>128</v>
      </c>
    </row>
    <row r="116" spans="2:65" s="1" customFormat="1" ht="22.5" customHeight="1" x14ac:dyDescent="0.3">
      <c r="B116" s="126"/>
      <c r="C116" s="127" t="s">
        <v>93</v>
      </c>
      <c r="D116" s="127" t="s">
        <v>123</v>
      </c>
      <c r="E116" s="128" t="s">
        <v>129</v>
      </c>
      <c r="F116" s="199" t="s">
        <v>130</v>
      </c>
      <c r="G116" s="200"/>
      <c r="H116" s="200"/>
      <c r="I116" s="200"/>
      <c r="J116" s="129" t="s">
        <v>126</v>
      </c>
      <c r="K116" s="130">
        <v>15</v>
      </c>
      <c r="L116" s="201">
        <v>0</v>
      </c>
      <c r="M116" s="200"/>
      <c r="N116" s="201">
        <f>ROUND(L116*K116,2)</f>
        <v>0</v>
      </c>
      <c r="O116" s="200"/>
      <c r="P116" s="200"/>
      <c r="Q116" s="200"/>
      <c r="R116" s="131"/>
      <c r="T116" s="132" t="s">
        <v>3</v>
      </c>
      <c r="U116" s="36" t="s">
        <v>42</v>
      </c>
      <c r="V116" s="133">
        <v>0</v>
      </c>
      <c r="W116" s="133">
        <f>V116*K116</f>
        <v>0</v>
      </c>
      <c r="X116" s="133">
        <v>0</v>
      </c>
      <c r="Y116" s="133">
        <f>X116*K116</f>
        <v>0</v>
      </c>
      <c r="Z116" s="133">
        <v>0</v>
      </c>
      <c r="AA116" s="134">
        <f>Z116*K116</f>
        <v>0</v>
      </c>
      <c r="AR116" s="13" t="s">
        <v>127</v>
      </c>
      <c r="AT116" s="13" t="s">
        <v>123</v>
      </c>
      <c r="AU116" s="13" t="s">
        <v>19</v>
      </c>
      <c r="AY116" s="13" t="s">
        <v>122</v>
      </c>
      <c r="BE116" s="135">
        <f>IF(U116="základní",N116,0)</f>
        <v>0</v>
      </c>
      <c r="BF116" s="135">
        <f>IF(U116="snížená",N116,0)</f>
        <v>0</v>
      </c>
      <c r="BG116" s="135">
        <f>IF(U116="zákl. přenesená",N116,0)</f>
        <v>0</v>
      </c>
      <c r="BH116" s="135">
        <f>IF(U116="sníž. přenesená",N116,0)</f>
        <v>0</v>
      </c>
      <c r="BI116" s="135">
        <f>IF(U116="nulová",N116,0)</f>
        <v>0</v>
      </c>
      <c r="BJ116" s="13" t="s">
        <v>19</v>
      </c>
      <c r="BK116" s="135">
        <f>ROUND(L116*K116,2)</f>
        <v>0</v>
      </c>
      <c r="BL116" s="13" t="s">
        <v>127</v>
      </c>
      <c r="BM116" s="13" t="s">
        <v>131</v>
      </c>
    </row>
    <row r="117" spans="2:65" s="1" customFormat="1" ht="22.5" customHeight="1" x14ac:dyDescent="0.3">
      <c r="B117" s="126"/>
      <c r="C117" s="127" t="s">
        <v>132</v>
      </c>
      <c r="D117" s="127" t="s">
        <v>123</v>
      </c>
      <c r="E117" s="128" t="s">
        <v>133</v>
      </c>
      <c r="F117" s="199" t="s">
        <v>134</v>
      </c>
      <c r="G117" s="200"/>
      <c r="H117" s="200"/>
      <c r="I117" s="200"/>
      <c r="J117" s="129" t="s">
        <v>135</v>
      </c>
      <c r="K117" s="130">
        <v>30</v>
      </c>
      <c r="L117" s="201">
        <v>0</v>
      </c>
      <c r="M117" s="200"/>
      <c r="N117" s="201">
        <f>ROUND(L117*K117,2)</f>
        <v>0</v>
      </c>
      <c r="O117" s="200"/>
      <c r="P117" s="200"/>
      <c r="Q117" s="200"/>
      <c r="R117" s="131"/>
      <c r="T117" s="132" t="s">
        <v>3</v>
      </c>
      <c r="U117" s="36" t="s">
        <v>42</v>
      </c>
      <c r="V117" s="133">
        <v>0</v>
      </c>
      <c r="W117" s="133">
        <f>V117*K117</f>
        <v>0</v>
      </c>
      <c r="X117" s="133">
        <v>0</v>
      </c>
      <c r="Y117" s="133">
        <f>X117*K117</f>
        <v>0</v>
      </c>
      <c r="Z117" s="133">
        <v>0</v>
      </c>
      <c r="AA117" s="134">
        <f>Z117*K117</f>
        <v>0</v>
      </c>
      <c r="AR117" s="13" t="s">
        <v>127</v>
      </c>
      <c r="AT117" s="13" t="s">
        <v>123</v>
      </c>
      <c r="AU117" s="13" t="s">
        <v>19</v>
      </c>
      <c r="AY117" s="13" t="s">
        <v>122</v>
      </c>
      <c r="BE117" s="135">
        <f>IF(U117="základní",N117,0)</f>
        <v>0</v>
      </c>
      <c r="BF117" s="135">
        <f>IF(U117="snížená",N117,0)</f>
        <v>0</v>
      </c>
      <c r="BG117" s="135">
        <f>IF(U117="zákl. přenesená",N117,0)</f>
        <v>0</v>
      </c>
      <c r="BH117" s="135">
        <f>IF(U117="sníž. přenesená",N117,0)</f>
        <v>0</v>
      </c>
      <c r="BI117" s="135">
        <f>IF(U117="nulová",N117,0)</f>
        <v>0</v>
      </c>
      <c r="BJ117" s="13" t="s">
        <v>19</v>
      </c>
      <c r="BK117" s="135">
        <f>ROUND(L117*K117,2)</f>
        <v>0</v>
      </c>
      <c r="BL117" s="13" t="s">
        <v>127</v>
      </c>
      <c r="BM117" s="13" t="s">
        <v>136</v>
      </c>
    </row>
    <row r="118" spans="2:65" s="1" customFormat="1" ht="22.5" customHeight="1" x14ac:dyDescent="0.3">
      <c r="B118" s="126"/>
      <c r="C118" s="127" t="s">
        <v>127</v>
      </c>
      <c r="D118" s="127" t="s">
        <v>123</v>
      </c>
      <c r="E118" s="128" t="s">
        <v>137</v>
      </c>
      <c r="F118" s="199" t="s">
        <v>138</v>
      </c>
      <c r="G118" s="200"/>
      <c r="H118" s="200"/>
      <c r="I118" s="200"/>
      <c r="J118" s="129" t="s">
        <v>139</v>
      </c>
      <c r="K118" s="130">
        <v>24</v>
      </c>
      <c r="L118" s="201">
        <v>0</v>
      </c>
      <c r="M118" s="200"/>
      <c r="N118" s="201">
        <f>ROUND(L118*K118,2)</f>
        <v>0</v>
      </c>
      <c r="O118" s="200"/>
      <c r="P118" s="200"/>
      <c r="Q118" s="200"/>
      <c r="R118" s="131"/>
      <c r="T118" s="132" t="s">
        <v>3</v>
      </c>
      <c r="U118" s="36" t="s">
        <v>42</v>
      </c>
      <c r="V118" s="133">
        <v>0</v>
      </c>
      <c r="W118" s="133">
        <f>V118*K118</f>
        <v>0</v>
      </c>
      <c r="X118" s="133">
        <v>0</v>
      </c>
      <c r="Y118" s="133">
        <f>X118*K118</f>
        <v>0</v>
      </c>
      <c r="Z118" s="133">
        <v>0</v>
      </c>
      <c r="AA118" s="134">
        <f>Z118*K118</f>
        <v>0</v>
      </c>
      <c r="AR118" s="13" t="s">
        <v>127</v>
      </c>
      <c r="AT118" s="13" t="s">
        <v>123</v>
      </c>
      <c r="AU118" s="13" t="s">
        <v>19</v>
      </c>
      <c r="AY118" s="13" t="s">
        <v>122</v>
      </c>
      <c r="BE118" s="135">
        <f>IF(U118="základní",N118,0)</f>
        <v>0</v>
      </c>
      <c r="BF118" s="135">
        <f>IF(U118="snížená",N118,0)</f>
        <v>0</v>
      </c>
      <c r="BG118" s="135">
        <f>IF(U118="zákl. přenesená",N118,0)</f>
        <v>0</v>
      </c>
      <c r="BH118" s="135">
        <f>IF(U118="sníž. přenesená",N118,0)</f>
        <v>0</v>
      </c>
      <c r="BI118" s="135">
        <f>IF(U118="nulová",N118,0)</f>
        <v>0</v>
      </c>
      <c r="BJ118" s="13" t="s">
        <v>19</v>
      </c>
      <c r="BK118" s="135">
        <f>ROUND(L118*K118,2)</f>
        <v>0</v>
      </c>
      <c r="BL118" s="13" t="s">
        <v>127</v>
      </c>
      <c r="BM118" s="13" t="s">
        <v>140</v>
      </c>
    </row>
    <row r="119" spans="2:65" s="8" customFormat="1" ht="37.35" customHeight="1" x14ac:dyDescent="0.35">
      <c r="B119" s="116"/>
      <c r="C119" s="117"/>
      <c r="D119" s="118" t="s">
        <v>104</v>
      </c>
      <c r="E119" s="118"/>
      <c r="F119" s="118"/>
      <c r="G119" s="118"/>
      <c r="H119" s="118"/>
      <c r="I119" s="118"/>
      <c r="J119" s="118"/>
      <c r="K119" s="118"/>
      <c r="L119" s="118"/>
      <c r="M119" s="118"/>
      <c r="N119" s="206">
        <f>BK119</f>
        <v>0</v>
      </c>
      <c r="O119" s="207"/>
      <c r="P119" s="207"/>
      <c r="Q119" s="207"/>
      <c r="R119" s="119"/>
      <c r="T119" s="120"/>
      <c r="U119" s="117"/>
      <c r="V119" s="117"/>
      <c r="W119" s="121">
        <f>SUM(W120:W149)</f>
        <v>0</v>
      </c>
      <c r="X119" s="117"/>
      <c r="Y119" s="121">
        <f>SUM(Y120:Y149)</f>
        <v>0</v>
      </c>
      <c r="Z119" s="117"/>
      <c r="AA119" s="122">
        <f>SUM(AA120:AA149)</f>
        <v>0</v>
      </c>
      <c r="AR119" s="123" t="s">
        <v>19</v>
      </c>
      <c r="AT119" s="124" t="s">
        <v>76</v>
      </c>
      <c r="AU119" s="124" t="s">
        <v>77</v>
      </c>
      <c r="AY119" s="123" t="s">
        <v>122</v>
      </c>
      <c r="BK119" s="125">
        <f>SUM(BK120:BK149)</f>
        <v>0</v>
      </c>
    </row>
    <row r="120" spans="2:65" s="1" customFormat="1" ht="44.25" customHeight="1" x14ac:dyDescent="0.3">
      <c r="B120" s="126"/>
      <c r="C120" s="127" t="s">
        <v>141</v>
      </c>
      <c r="D120" s="127" t="s">
        <v>123</v>
      </c>
      <c r="E120" s="128" t="s">
        <v>142</v>
      </c>
      <c r="F120" s="199" t="s">
        <v>143</v>
      </c>
      <c r="G120" s="200"/>
      <c r="H120" s="200"/>
      <c r="I120" s="200"/>
      <c r="J120" s="129" t="s">
        <v>144</v>
      </c>
      <c r="K120" s="130">
        <v>2</v>
      </c>
      <c r="L120" s="201">
        <v>0</v>
      </c>
      <c r="M120" s="200"/>
      <c r="N120" s="201">
        <f t="shared" ref="N120:N149" si="0">ROUND(L120*K120,2)</f>
        <v>0</v>
      </c>
      <c r="O120" s="200"/>
      <c r="P120" s="200"/>
      <c r="Q120" s="200"/>
      <c r="R120" s="131"/>
      <c r="T120" s="132" t="s">
        <v>3</v>
      </c>
      <c r="U120" s="36" t="s">
        <v>42</v>
      </c>
      <c r="V120" s="133">
        <v>0</v>
      </c>
      <c r="W120" s="133">
        <f t="shared" ref="W120:W149" si="1">V120*K120</f>
        <v>0</v>
      </c>
      <c r="X120" s="133">
        <v>0</v>
      </c>
      <c r="Y120" s="133">
        <f t="shared" ref="Y120:Y149" si="2">X120*K120</f>
        <v>0</v>
      </c>
      <c r="Z120" s="133">
        <v>0</v>
      </c>
      <c r="AA120" s="134">
        <f t="shared" ref="AA120:AA149" si="3">Z120*K120</f>
        <v>0</v>
      </c>
      <c r="AR120" s="13" t="s">
        <v>127</v>
      </c>
      <c r="AT120" s="13" t="s">
        <v>123</v>
      </c>
      <c r="AU120" s="13" t="s">
        <v>19</v>
      </c>
      <c r="AY120" s="13" t="s">
        <v>122</v>
      </c>
      <c r="BE120" s="135">
        <f t="shared" ref="BE120:BE149" si="4">IF(U120="základní",N120,0)</f>
        <v>0</v>
      </c>
      <c r="BF120" s="135">
        <f t="shared" ref="BF120:BF149" si="5">IF(U120="snížená",N120,0)</f>
        <v>0</v>
      </c>
      <c r="BG120" s="135">
        <f t="shared" ref="BG120:BG149" si="6">IF(U120="zákl. přenesená",N120,0)</f>
        <v>0</v>
      </c>
      <c r="BH120" s="135">
        <f t="shared" ref="BH120:BH149" si="7">IF(U120="sníž. přenesená",N120,0)</f>
        <v>0</v>
      </c>
      <c r="BI120" s="135">
        <f t="shared" ref="BI120:BI149" si="8">IF(U120="nulová",N120,0)</f>
        <v>0</v>
      </c>
      <c r="BJ120" s="13" t="s">
        <v>19</v>
      </c>
      <c r="BK120" s="135">
        <f t="shared" ref="BK120:BK149" si="9">ROUND(L120*K120,2)</f>
        <v>0</v>
      </c>
      <c r="BL120" s="13" t="s">
        <v>127</v>
      </c>
      <c r="BM120" s="13" t="s">
        <v>145</v>
      </c>
    </row>
    <row r="121" spans="2:65" s="1" customFormat="1" ht="69.75" customHeight="1" x14ac:dyDescent="0.3">
      <c r="B121" s="126"/>
      <c r="C121" s="127" t="s">
        <v>146</v>
      </c>
      <c r="D121" s="127" t="s">
        <v>123</v>
      </c>
      <c r="E121" s="128" t="s">
        <v>147</v>
      </c>
      <c r="F121" s="199" t="s">
        <v>148</v>
      </c>
      <c r="G121" s="200"/>
      <c r="H121" s="200"/>
      <c r="I121" s="200"/>
      <c r="J121" s="129" t="s">
        <v>149</v>
      </c>
      <c r="K121" s="130">
        <v>2</v>
      </c>
      <c r="L121" s="201">
        <v>0</v>
      </c>
      <c r="M121" s="200"/>
      <c r="N121" s="201">
        <f t="shared" si="0"/>
        <v>0</v>
      </c>
      <c r="O121" s="200"/>
      <c r="P121" s="200"/>
      <c r="Q121" s="200"/>
      <c r="R121" s="131"/>
      <c r="T121" s="132" t="s">
        <v>3</v>
      </c>
      <c r="U121" s="36" t="s">
        <v>42</v>
      </c>
      <c r="V121" s="133">
        <v>0</v>
      </c>
      <c r="W121" s="133">
        <f t="shared" si="1"/>
        <v>0</v>
      </c>
      <c r="X121" s="133">
        <v>0</v>
      </c>
      <c r="Y121" s="133">
        <f t="shared" si="2"/>
        <v>0</v>
      </c>
      <c r="Z121" s="133">
        <v>0</v>
      </c>
      <c r="AA121" s="134">
        <f t="shared" si="3"/>
        <v>0</v>
      </c>
      <c r="AR121" s="13" t="s">
        <v>127</v>
      </c>
      <c r="AT121" s="13" t="s">
        <v>123</v>
      </c>
      <c r="AU121" s="13" t="s">
        <v>19</v>
      </c>
      <c r="AY121" s="13" t="s">
        <v>122</v>
      </c>
      <c r="BE121" s="135">
        <f t="shared" si="4"/>
        <v>0</v>
      </c>
      <c r="BF121" s="135">
        <f t="shared" si="5"/>
        <v>0</v>
      </c>
      <c r="BG121" s="135">
        <f t="shared" si="6"/>
        <v>0</v>
      </c>
      <c r="BH121" s="135">
        <f t="shared" si="7"/>
        <v>0</v>
      </c>
      <c r="BI121" s="135">
        <f t="shared" si="8"/>
        <v>0</v>
      </c>
      <c r="BJ121" s="13" t="s">
        <v>19</v>
      </c>
      <c r="BK121" s="135">
        <f t="shared" si="9"/>
        <v>0</v>
      </c>
      <c r="BL121" s="13" t="s">
        <v>127</v>
      </c>
      <c r="BM121" s="13" t="s">
        <v>150</v>
      </c>
    </row>
    <row r="122" spans="2:65" s="1" customFormat="1" ht="44.25" customHeight="1" x14ac:dyDescent="0.3">
      <c r="B122" s="126"/>
      <c r="C122" s="127" t="s">
        <v>151</v>
      </c>
      <c r="D122" s="127" t="s">
        <v>123</v>
      </c>
      <c r="E122" s="128" t="s">
        <v>152</v>
      </c>
      <c r="F122" s="199" t="s">
        <v>153</v>
      </c>
      <c r="G122" s="200"/>
      <c r="H122" s="200"/>
      <c r="I122" s="200"/>
      <c r="J122" s="129" t="s">
        <v>149</v>
      </c>
      <c r="K122" s="130">
        <v>1</v>
      </c>
      <c r="L122" s="201">
        <v>0</v>
      </c>
      <c r="M122" s="200"/>
      <c r="N122" s="201">
        <f t="shared" si="0"/>
        <v>0</v>
      </c>
      <c r="O122" s="200"/>
      <c r="P122" s="200"/>
      <c r="Q122" s="200"/>
      <c r="R122" s="131"/>
      <c r="T122" s="132" t="s">
        <v>3</v>
      </c>
      <c r="U122" s="36" t="s">
        <v>42</v>
      </c>
      <c r="V122" s="133">
        <v>0</v>
      </c>
      <c r="W122" s="133">
        <f t="shared" si="1"/>
        <v>0</v>
      </c>
      <c r="X122" s="133">
        <v>0</v>
      </c>
      <c r="Y122" s="133">
        <f t="shared" si="2"/>
        <v>0</v>
      </c>
      <c r="Z122" s="133">
        <v>0</v>
      </c>
      <c r="AA122" s="134">
        <f t="shared" si="3"/>
        <v>0</v>
      </c>
      <c r="AR122" s="13" t="s">
        <v>127</v>
      </c>
      <c r="AT122" s="13" t="s">
        <v>123</v>
      </c>
      <c r="AU122" s="13" t="s">
        <v>19</v>
      </c>
      <c r="AY122" s="13" t="s">
        <v>122</v>
      </c>
      <c r="BE122" s="135">
        <f t="shared" si="4"/>
        <v>0</v>
      </c>
      <c r="BF122" s="135">
        <f t="shared" si="5"/>
        <v>0</v>
      </c>
      <c r="BG122" s="135">
        <f t="shared" si="6"/>
        <v>0</v>
      </c>
      <c r="BH122" s="135">
        <f t="shared" si="7"/>
        <v>0</v>
      </c>
      <c r="BI122" s="135">
        <f t="shared" si="8"/>
        <v>0</v>
      </c>
      <c r="BJ122" s="13" t="s">
        <v>19</v>
      </c>
      <c r="BK122" s="135">
        <f t="shared" si="9"/>
        <v>0</v>
      </c>
      <c r="BL122" s="13" t="s">
        <v>127</v>
      </c>
      <c r="BM122" s="13" t="s">
        <v>154</v>
      </c>
    </row>
    <row r="123" spans="2:65" s="1" customFormat="1" ht="44.25" customHeight="1" x14ac:dyDescent="0.3">
      <c r="B123" s="126"/>
      <c r="C123" s="127" t="s">
        <v>155</v>
      </c>
      <c r="D123" s="127" t="s">
        <v>123</v>
      </c>
      <c r="E123" s="128" t="s">
        <v>156</v>
      </c>
      <c r="F123" s="199" t="s">
        <v>157</v>
      </c>
      <c r="G123" s="200"/>
      <c r="H123" s="200"/>
      <c r="I123" s="200"/>
      <c r="J123" s="129" t="s">
        <v>144</v>
      </c>
      <c r="K123" s="130">
        <v>2</v>
      </c>
      <c r="L123" s="201">
        <v>0</v>
      </c>
      <c r="M123" s="200"/>
      <c r="N123" s="201">
        <f t="shared" si="0"/>
        <v>0</v>
      </c>
      <c r="O123" s="200"/>
      <c r="P123" s="200"/>
      <c r="Q123" s="200"/>
      <c r="R123" s="131"/>
      <c r="T123" s="132" t="s">
        <v>3</v>
      </c>
      <c r="U123" s="36" t="s">
        <v>42</v>
      </c>
      <c r="V123" s="133">
        <v>0</v>
      </c>
      <c r="W123" s="133">
        <f t="shared" si="1"/>
        <v>0</v>
      </c>
      <c r="X123" s="133">
        <v>0</v>
      </c>
      <c r="Y123" s="133">
        <f t="shared" si="2"/>
        <v>0</v>
      </c>
      <c r="Z123" s="133">
        <v>0</v>
      </c>
      <c r="AA123" s="134">
        <f t="shared" si="3"/>
        <v>0</v>
      </c>
      <c r="AR123" s="13" t="s">
        <v>127</v>
      </c>
      <c r="AT123" s="13" t="s">
        <v>123</v>
      </c>
      <c r="AU123" s="13" t="s">
        <v>19</v>
      </c>
      <c r="AY123" s="13" t="s">
        <v>122</v>
      </c>
      <c r="BE123" s="135">
        <f t="shared" si="4"/>
        <v>0</v>
      </c>
      <c r="BF123" s="135">
        <f t="shared" si="5"/>
        <v>0</v>
      </c>
      <c r="BG123" s="135">
        <f t="shared" si="6"/>
        <v>0</v>
      </c>
      <c r="BH123" s="135">
        <f t="shared" si="7"/>
        <v>0</v>
      </c>
      <c r="BI123" s="135">
        <f t="shared" si="8"/>
        <v>0</v>
      </c>
      <c r="BJ123" s="13" t="s">
        <v>19</v>
      </c>
      <c r="BK123" s="135">
        <f t="shared" si="9"/>
        <v>0</v>
      </c>
      <c r="BL123" s="13" t="s">
        <v>127</v>
      </c>
      <c r="BM123" s="13" t="s">
        <v>158</v>
      </c>
    </row>
    <row r="124" spans="2:65" s="1" customFormat="1" ht="22.5" customHeight="1" x14ac:dyDescent="0.3">
      <c r="B124" s="126"/>
      <c r="C124" s="127" t="s">
        <v>159</v>
      </c>
      <c r="D124" s="127" t="s">
        <v>123</v>
      </c>
      <c r="E124" s="128" t="s">
        <v>160</v>
      </c>
      <c r="F124" s="199" t="s">
        <v>161</v>
      </c>
      <c r="G124" s="200"/>
      <c r="H124" s="200"/>
      <c r="I124" s="200"/>
      <c r="J124" s="129" t="s">
        <v>144</v>
      </c>
      <c r="K124" s="130">
        <v>2</v>
      </c>
      <c r="L124" s="201">
        <v>0</v>
      </c>
      <c r="M124" s="200"/>
      <c r="N124" s="201">
        <f t="shared" si="0"/>
        <v>0</v>
      </c>
      <c r="O124" s="200"/>
      <c r="P124" s="200"/>
      <c r="Q124" s="200"/>
      <c r="R124" s="131"/>
      <c r="T124" s="132" t="s">
        <v>3</v>
      </c>
      <c r="U124" s="36" t="s">
        <v>42</v>
      </c>
      <c r="V124" s="133">
        <v>0</v>
      </c>
      <c r="W124" s="133">
        <f t="shared" si="1"/>
        <v>0</v>
      </c>
      <c r="X124" s="133">
        <v>0</v>
      </c>
      <c r="Y124" s="133">
        <f t="shared" si="2"/>
        <v>0</v>
      </c>
      <c r="Z124" s="133">
        <v>0</v>
      </c>
      <c r="AA124" s="134">
        <f t="shared" si="3"/>
        <v>0</v>
      </c>
      <c r="AR124" s="13" t="s">
        <v>127</v>
      </c>
      <c r="AT124" s="13" t="s">
        <v>123</v>
      </c>
      <c r="AU124" s="13" t="s">
        <v>19</v>
      </c>
      <c r="AY124" s="13" t="s">
        <v>122</v>
      </c>
      <c r="BE124" s="135">
        <f t="shared" si="4"/>
        <v>0</v>
      </c>
      <c r="BF124" s="135">
        <f t="shared" si="5"/>
        <v>0</v>
      </c>
      <c r="BG124" s="135">
        <f t="shared" si="6"/>
        <v>0</v>
      </c>
      <c r="BH124" s="135">
        <f t="shared" si="7"/>
        <v>0</v>
      </c>
      <c r="BI124" s="135">
        <f t="shared" si="8"/>
        <v>0</v>
      </c>
      <c r="BJ124" s="13" t="s">
        <v>19</v>
      </c>
      <c r="BK124" s="135">
        <f t="shared" si="9"/>
        <v>0</v>
      </c>
      <c r="BL124" s="13" t="s">
        <v>127</v>
      </c>
      <c r="BM124" s="13" t="s">
        <v>162</v>
      </c>
    </row>
    <row r="125" spans="2:65" s="1" customFormat="1" ht="57" customHeight="1" x14ac:dyDescent="0.3">
      <c r="B125" s="126"/>
      <c r="C125" s="127" t="s">
        <v>24</v>
      </c>
      <c r="D125" s="127" t="s">
        <v>123</v>
      </c>
      <c r="E125" s="128" t="s">
        <v>163</v>
      </c>
      <c r="F125" s="199" t="s">
        <v>164</v>
      </c>
      <c r="G125" s="200"/>
      <c r="H125" s="200"/>
      <c r="I125" s="200"/>
      <c r="J125" s="129" t="s">
        <v>144</v>
      </c>
      <c r="K125" s="130">
        <v>3</v>
      </c>
      <c r="L125" s="201">
        <v>0</v>
      </c>
      <c r="M125" s="200"/>
      <c r="N125" s="201">
        <f t="shared" si="0"/>
        <v>0</v>
      </c>
      <c r="O125" s="200"/>
      <c r="P125" s="200"/>
      <c r="Q125" s="200"/>
      <c r="R125" s="131"/>
      <c r="T125" s="132" t="s">
        <v>3</v>
      </c>
      <c r="U125" s="36" t="s">
        <v>42</v>
      </c>
      <c r="V125" s="133">
        <v>0</v>
      </c>
      <c r="W125" s="133">
        <f t="shared" si="1"/>
        <v>0</v>
      </c>
      <c r="X125" s="133">
        <v>0</v>
      </c>
      <c r="Y125" s="133">
        <f t="shared" si="2"/>
        <v>0</v>
      </c>
      <c r="Z125" s="133">
        <v>0</v>
      </c>
      <c r="AA125" s="134">
        <f t="shared" si="3"/>
        <v>0</v>
      </c>
      <c r="AR125" s="13" t="s">
        <v>127</v>
      </c>
      <c r="AT125" s="13" t="s">
        <v>123</v>
      </c>
      <c r="AU125" s="13" t="s">
        <v>19</v>
      </c>
      <c r="AY125" s="13" t="s">
        <v>122</v>
      </c>
      <c r="BE125" s="135">
        <f t="shared" si="4"/>
        <v>0</v>
      </c>
      <c r="BF125" s="135">
        <f t="shared" si="5"/>
        <v>0</v>
      </c>
      <c r="BG125" s="135">
        <f t="shared" si="6"/>
        <v>0</v>
      </c>
      <c r="BH125" s="135">
        <f t="shared" si="7"/>
        <v>0</v>
      </c>
      <c r="BI125" s="135">
        <f t="shared" si="8"/>
        <v>0</v>
      </c>
      <c r="BJ125" s="13" t="s">
        <v>19</v>
      </c>
      <c r="BK125" s="135">
        <f t="shared" si="9"/>
        <v>0</v>
      </c>
      <c r="BL125" s="13" t="s">
        <v>127</v>
      </c>
      <c r="BM125" s="13" t="s">
        <v>165</v>
      </c>
    </row>
    <row r="126" spans="2:65" s="1" customFormat="1" ht="31.5" customHeight="1" x14ac:dyDescent="0.3">
      <c r="B126" s="126"/>
      <c r="C126" s="127" t="s">
        <v>166</v>
      </c>
      <c r="D126" s="127" t="s">
        <v>123</v>
      </c>
      <c r="E126" s="128" t="s">
        <v>167</v>
      </c>
      <c r="F126" s="199" t="s">
        <v>168</v>
      </c>
      <c r="G126" s="200"/>
      <c r="H126" s="200"/>
      <c r="I126" s="200"/>
      <c r="J126" s="129" t="s">
        <v>144</v>
      </c>
      <c r="K126" s="130">
        <v>3</v>
      </c>
      <c r="L126" s="201">
        <v>0</v>
      </c>
      <c r="M126" s="200"/>
      <c r="N126" s="201">
        <f t="shared" si="0"/>
        <v>0</v>
      </c>
      <c r="O126" s="200"/>
      <c r="P126" s="200"/>
      <c r="Q126" s="200"/>
      <c r="R126" s="131"/>
      <c r="T126" s="132" t="s">
        <v>3</v>
      </c>
      <c r="U126" s="36" t="s">
        <v>42</v>
      </c>
      <c r="V126" s="133">
        <v>0</v>
      </c>
      <c r="W126" s="133">
        <f t="shared" si="1"/>
        <v>0</v>
      </c>
      <c r="X126" s="133">
        <v>0</v>
      </c>
      <c r="Y126" s="133">
        <f t="shared" si="2"/>
        <v>0</v>
      </c>
      <c r="Z126" s="133">
        <v>0</v>
      </c>
      <c r="AA126" s="134">
        <f t="shared" si="3"/>
        <v>0</v>
      </c>
      <c r="AR126" s="13" t="s">
        <v>127</v>
      </c>
      <c r="AT126" s="13" t="s">
        <v>123</v>
      </c>
      <c r="AU126" s="13" t="s">
        <v>19</v>
      </c>
      <c r="AY126" s="13" t="s">
        <v>122</v>
      </c>
      <c r="BE126" s="135">
        <f t="shared" si="4"/>
        <v>0</v>
      </c>
      <c r="BF126" s="135">
        <f t="shared" si="5"/>
        <v>0</v>
      </c>
      <c r="BG126" s="135">
        <f t="shared" si="6"/>
        <v>0</v>
      </c>
      <c r="BH126" s="135">
        <f t="shared" si="7"/>
        <v>0</v>
      </c>
      <c r="BI126" s="135">
        <f t="shared" si="8"/>
        <v>0</v>
      </c>
      <c r="BJ126" s="13" t="s">
        <v>19</v>
      </c>
      <c r="BK126" s="135">
        <f t="shared" si="9"/>
        <v>0</v>
      </c>
      <c r="BL126" s="13" t="s">
        <v>127</v>
      </c>
      <c r="BM126" s="13" t="s">
        <v>169</v>
      </c>
    </row>
    <row r="127" spans="2:65" s="1" customFormat="1" ht="31.5" customHeight="1" x14ac:dyDescent="0.3">
      <c r="B127" s="126"/>
      <c r="C127" s="127" t="s">
        <v>170</v>
      </c>
      <c r="D127" s="127" t="s">
        <v>123</v>
      </c>
      <c r="E127" s="128" t="s">
        <v>171</v>
      </c>
      <c r="F127" s="199" t="s">
        <v>172</v>
      </c>
      <c r="G127" s="200"/>
      <c r="H127" s="200"/>
      <c r="I127" s="200"/>
      <c r="J127" s="129" t="s">
        <v>144</v>
      </c>
      <c r="K127" s="130">
        <v>1</v>
      </c>
      <c r="L127" s="201">
        <v>0</v>
      </c>
      <c r="M127" s="200"/>
      <c r="N127" s="201">
        <f t="shared" si="0"/>
        <v>0</v>
      </c>
      <c r="O127" s="200"/>
      <c r="P127" s="200"/>
      <c r="Q127" s="200"/>
      <c r="R127" s="131"/>
      <c r="T127" s="132" t="s">
        <v>3</v>
      </c>
      <c r="U127" s="36" t="s">
        <v>42</v>
      </c>
      <c r="V127" s="133">
        <v>0</v>
      </c>
      <c r="W127" s="133">
        <f t="shared" si="1"/>
        <v>0</v>
      </c>
      <c r="X127" s="133">
        <v>0</v>
      </c>
      <c r="Y127" s="133">
        <f t="shared" si="2"/>
        <v>0</v>
      </c>
      <c r="Z127" s="133">
        <v>0</v>
      </c>
      <c r="AA127" s="134">
        <f t="shared" si="3"/>
        <v>0</v>
      </c>
      <c r="AR127" s="13" t="s">
        <v>127</v>
      </c>
      <c r="AT127" s="13" t="s">
        <v>123</v>
      </c>
      <c r="AU127" s="13" t="s">
        <v>19</v>
      </c>
      <c r="AY127" s="13" t="s">
        <v>122</v>
      </c>
      <c r="BE127" s="135">
        <f t="shared" si="4"/>
        <v>0</v>
      </c>
      <c r="BF127" s="135">
        <f t="shared" si="5"/>
        <v>0</v>
      </c>
      <c r="BG127" s="135">
        <f t="shared" si="6"/>
        <v>0</v>
      </c>
      <c r="BH127" s="135">
        <f t="shared" si="7"/>
        <v>0</v>
      </c>
      <c r="BI127" s="135">
        <f t="shared" si="8"/>
        <v>0</v>
      </c>
      <c r="BJ127" s="13" t="s">
        <v>19</v>
      </c>
      <c r="BK127" s="135">
        <f t="shared" si="9"/>
        <v>0</v>
      </c>
      <c r="BL127" s="13" t="s">
        <v>127</v>
      </c>
      <c r="BM127" s="13" t="s">
        <v>173</v>
      </c>
    </row>
    <row r="128" spans="2:65" s="1" customFormat="1" ht="22.5" customHeight="1" x14ac:dyDescent="0.3">
      <c r="B128" s="126"/>
      <c r="C128" s="127" t="s">
        <v>174</v>
      </c>
      <c r="D128" s="127" t="s">
        <v>123</v>
      </c>
      <c r="E128" s="128" t="s">
        <v>175</v>
      </c>
      <c r="F128" s="199" t="s">
        <v>176</v>
      </c>
      <c r="G128" s="200"/>
      <c r="H128" s="200"/>
      <c r="I128" s="200"/>
      <c r="J128" s="129" t="s">
        <v>144</v>
      </c>
      <c r="K128" s="130">
        <v>1</v>
      </c>
      <c r="L128" s="201">
        <v>0</v>
      </c>
      <c r="M128" s="200"/>
      <c r="N128" s="201">
        <f t="shared" si="0"/>
        <v>0</v>
      </c>
      <c r="O128" s="200"/>
      <c r="P128" s="200"/>
      <c r="Q128" s="200"/>
      <c r="R128" s="131"/>
      <c r="T128" s="132" t="s">
        <v>3</v>
      </c>
      <c r="U128" s="36" t="s">
        <v>42</v>
      </c>
      <c r="V128" s="133">
        <v>0</v>
      </c>
      <c r="W128" s="133">
        <f t="shared" si="1"/>
        <v>0</v>
      </c>
      <c r="X128" s="133">
        <v>0</v>
      </c>
      <c r="Y128" s="133">
        <f t="shared" si="2"/>
        <v>0</v>
      </c>
      <c r="Z128" s="133">
        <v>0</v>
      </c>
      <c r="AA128" s="134">
        <f t="shared" si="3"/>
        <v>0</v>
      </c>
      <c r="AR128" s="13" t="s">
        <v>127</v>
      </c>
      <c r="AT128" s="13" t="s">
        <v>123</v>
      </c>
      <c r="AU128" s="13" t="s">
        <v>19</v>
      </c>
      <c r="AY128" s="13" t="s">
        <v>122</v>
      </c>
      <c r="BE128" s="135">
        <f t="shared" si="4"/>
        <v>0</v>
      </c>
      <c r="BF128" s="135">
        <f t="shared" si="5"/>
        <v>0</v>
      </c>
      <c r="BG128" s="135">
        <f t="shared" si="6"/>
        <v>0</v>
      </c>
      <c r="BH128" s="135">
        <f t="shared" si="7"/>
        <v>0</v>
      </c>
      <c r="BI128" s="135">
        <f t="shared" si="8"/>
        <v>0</v>
      </c>
      <c r="BJ128" s="13" t="s">
        <v>19</v>
      </c>
      <c r="BK128" s="135">
        <f t="shared" si="9"/>
        <v>0</v>
      </c>
      <c r="BL128" s="13" t="s">
        <v>127</v>
      </c>
      <c r="BM128" s="13" t="s">
        <v>177</v>
      </c>
    </row>
    <row r="129" spans="2:65" s="1" customFormat="1" ht="22.5" customHeight="1" x14ac:dyDescent="0.3">
      <c r="B129" s="126"/>
      <c r="C129" s="127" t="s">
        <v>178</v>
      </c>
      <c r="D129" s="127" t="s">
        <v>123</v>
      </c>
      <c r="E129" s="128" t="s">
        <v>179</v>
      </c>
      <c r="F129" s="199" t="s">
        <v>180</v>
      </c>
      <c r="G129" s="200"/>
      <c r="H129" s="200"/>
      <c r="I129" s="200"/>
      <c r="J129" s="129" t="s">
        <v>144</v>
      </c>
      <c r="K129" s="130">
        <v>6</v>
      </c>
      <c r="L129" s="201">
        <v>0</v>
      </c>
      <c r="M129" s="200"/>
      <c r="N129" s="201">
        <f t="shared" si="0"/>
        <v>0</v>
      </c>
      <c r="O129" s="200"/>
      <c r="P129" s="200"/>
      <c r="Q129" s="200"/>
      <c r="R129" s="131"/>
      <c r="T129" s="132" t="s">
        <v>3</v>
      </c>
      <c r="U129" s="36" t="s">
        <v>42</v>
      </c>
      <c r="V129" s="133">
        <v>0</v>
      </c>
      <c r="W129" s="133">
        <f t="shared" si="1"/>
        <v>0</v>
      </c>
      <c r="X129" s="133">
        <v>0</v>
      </c>
      <c r="Y129" s="133">
        <f t="shared" si="2"/>
        <v>0</v>
      </c>
      <c r="Z129" s="133">
        <v>0</v>
      </c>
      <c r="AA129" s="134">
        <f t="shared" si="3"/>
        <v>0</v>
      </c>
      <c r="AR129" s="13" t="s">
        <v>127</v>
      </c>
      <c r="AT129" s="13" t="s">
        <v>123</v>
      </c>
      <c r="AU129" s="13" t="s">
        <v>19</v>
      </c>
      <c r="AY129" s="13" t="s">
        <v>122</v>
      </c>
      <c r="BE129" s="135">
        <f t="shared" si="4"/>
        <v>0</v>
      </c>
      <c r="BF129" s="135">
        <f t="shared" si="5"/>
        <v>0</v>
      </c>
      <c r="BG129" s="135">
        <f t="shared" si="6"/>
        <v>0</v>
      </c>
      <c r="BH129" s="135">
        <f t="shared" si="7"/>
        <v>0</v>
      </c>
      <c r="BI129" s="135">
        <f t="shared" si="8"/>
        <v>0</v>
      </c>
      <c r="BJ129" s="13" t="s">
        <v>19</v>
      </c>
      <c r="BK129" s="135">
        <f t="shared" si="9"/>
        <v>0</v>
      </c>
      <c r="BL129" s="13" t="s">
        <v>127</v>
      </c>
      <c r="BM129" s="13" t="s">
        <v>181</v>
      </c>
    </row>
    <row r="130" spans="2:65" s="1" customFormat="1" ht="57" customHeight="1" x14ac:dyDescent="0.3">
      <c r="B130" s="126"/>
      <c r="C130" s="127" t="s">
        <v>9</v>
      </c>
      <c r="D130" s="127" t="s">
        <v>123</v>
      </c>
      <c r="E130" s="128" t="s">
        <v>182</v>
      </c>
      <c r="F130" s="199" t="s">
        <v>183</v>
      </c>
      <c r="G130" s="200"/>
      <c r="H130" s="200"/>
      <c r="I130" s="200"/>
      <c r="J130" s="129" t="s">
        <v>144</v>
      </c>
      <c r="K130" s="130">
        <v>1</v>
      </c>
      <c r="L130" s="201">
        <v>0</v>
      </c>
      <c r="M130" s="200"/>
      <c r="N130" s="201">
        <f t="shared" si="0"/>
        <v>0</v>
      </c>
      <c r="O130" s="200"/>
      <c r="P130" s="200"/>
      <c r="Q130" s="200"/>
      <c r="R130" s="131"/>
      <c r="T130" s="132" t="s">
        <v>3</v>
      </c>
      <c r="U130" s="36" t="s">
        <v>42</v>
      </c>
      <c r="V130" s="133">
        <v>0</v>
      </c>
      <c r="W130" s="133">
        <f t="shared" si="1"/>
        <v>0</v>
      </c>
      <c r="X130" s="133">
        <v>0</v>
      </c>
      <c r="Y130" s="133">
        <f t="shared" si="2"/>
        <v>0</v>
      </c>
      <c r="Z130" s="133">
        <v>0</v>
      </c>
      <c r="AA130" s="134">
        <f t="shared" si="3"/>
        <v>0</v>
      </c>
      <c r="AR130" s="13" t="s">
        <v>127</v>
      </c>
      <c r="AT130" s="13" t="s">
        <v>123</v>
      </c>
      <c r="AU130" s="13" t="s">
        <v>19</v>
      </c>
      <c r="AY130" s="13" t="s">
        <v>122</v>
      </c>
      <c r="BE130" s="135">
        <f t="shared" si="4"/>
        <v>0</v>
      </c>
      <c r="BF130" s="135">
        <f t="shared" si="5"/>
        <v>0</v>
      </c>
      <c r="BG130" s="135">
        <f t="shared" si="6"/>
        <v>0</v>
      </c>
      <c r="BH130" s="135">
        <f t="shared" si="7"/>
        <v>0</v>
      </c>
      <c r="BI130" s="135">
        <f t="shared" si="8"/>
        <v>0</v>
      </c>
      <c r="BJ130" s="13" t="s">
        <v>19</v>
      </c>
      <c r="BK130" s="135">
        <f t="shared" si="9"/>
        <v>0</v>
      </c>
      <c r="BL130" s="13" t="s">
        <v>127</v>
      </c>
      <c r="BM130" s="13" t="s">
        <v>184</v>
      </c>
    </row>
    <row r="131" spans="2:65" s="1" customFormat="1" ht="57" customHeight="1" x14ac:dyDescent="0.3">
      <c r="B131" s="126"/>
      <c r="C131" s="127" t="s">
        <v>185</v>
      </c>
      <c r="D131" s="127" t="s">
        <v>123</v>
      </c>
      <c r="E131" s="128" t="s">
        <v>186</v>
      </c>
      <c r="F131" s="199" t="s">
        <v>187</v>
      </c>
      <c r="G131" s="200"/>
      <c r="H131" s="200"/>
      <c r="I131" s="200"/>
      <c r="J131" s="129" t="s">
        <v>144</v>
      </c>
      <c r="K131" s="130">
        <v>1</v>
      </c>
      <c r="L131" s="201">
        <v>0</v>
      </c>
      <c r="M131" s="200"/>
      <c r="N131" s="201">
        <f t="shared" si="0"/>
        <v>0</v>
      </c>
      <c r="O131" s="200"/>
      <c r="P131" s="200"/>
      <c r="Q131" s="200"/>
      <c r="R131" s="131"/>
      <c r="T131" s="132" t="s">
        <v>3</v>
      </c>
      <c r="U131" s="36" t="s">
        <v>42</v>
      </c>
      <c r="V131" s="133">
        <v>0</v>
      </c>
      <c r="W131" s="133">
        <f t="shared" si="1"/>
        <v>0</v>
      </c>
      <c r="X131" s="133">
        <v>0</v>
      </c>
      <c r="Y131" s="133">
        <f t="shared" si="2"/>
        <v>0</v>
      </c>
      <c r="Z131" s="133">
        <v>0</v>
      </c>
      <c r="AA131" s="134">
        <f t="shared" si="3"/>
        <v>0</v>
      </c>
      <c r="AR131" s="13" t="s">
        <v>127</v>
      </c>
      <c r="AT131" s="13" t="s">
        <v>123</v>
      </c>
      <c r="AU131" s="13" t="s">
        <v>19</v>
      </c>
      <c r="AY131" s="13" t="s">
        <v>122</v>
      </c>
      <c r="BE131" s="135">
        <f t="shared" si="4"/>
        <v>0</v>
      </c>
      <c r="BF131" s="135">
        <f t="shared" si="5"/>
        <v>0</v>
      </c>
      <c r="BG131" s="135">
        <f t="shared" si="6"/>
        <v>0</v>
      </c>
      <c r="BH131" s="135">
        <f t="shared" si="7"/>
        <v>0</v>
      </c>
      <c r="BI131" s="135">
        <f t="shared" si="8"/>
        <v>0</v>
      </c>
      <c r="BJ131" s="13" t="s">
        <v>19</v>
      </c>
      <c r="BK131" s="135">
        <f t="shared" si="9"/>
        <v>0</v>
      </c>
      <c r="BL131" s="13" t="s">
        <v>127</v>
      </c>
      <c r="BM131" s="13" t="s">
        <v>188</v>
      </c>
    </row>
    <row r="132" spans="2:65" s="1" customFormat="1" ht="57" customHeight="1" x14ac:dyDescent="0.3">
      <c r="B132" s="126"/>
      <c r="C132" s="127" t="s">
        <v>189</v>
      </c>
      <c r="D132" s="127" t="s">
        <v>123</v>
      </c>
      <c r="E132" s="128" t="s">
        <v>190</v>
      </c>
      <c r="F132" s="199" t="s">
        <v>191</v>
      </c>
      <c r="G132" s="200"/>
      <c r="H132" s="200"/>
      <c r="I132" s="200"/>
      <c r="J132" s="129" t="s">
        <v>144</v>
      </c>
      <c r="K132" s="130">
        <v>1</v>
      </c>
      <c r="L132" s="201">
        <v>0</v>
      </c>
      <c r="M132" s="200"/>
      <c r="N132" s="201">
        <f t="shared" si="0"/>
        <v>0</v>
      </c>
      <c r="O132" s="200"/>
      <c r="P132" s="200"/>
      <c r="Q132" s="200"/>
      <c r="R132" s="131"/>
      <c r="T132" s="132" t="s">
        <v>3</v>
      </c>
      <c r="U132" s="36" t="s">
        <v>42</v>
      </c>
      <c r="V132" s="133">
        <v>0</v>
      </c>
      <c r="W132" s="133">
        <f t="shared" si="1"/>
        <v>0</v>
      </c>
      <c r="X132" s="133">
        <v>0</v>
      </c>
      <c r="Y132" s="133">
        <f t="shared" si="2"/>
        <v>0</v>
      </c>
      <c r="Z132" s="133">
        <v>0</v>
      </c>
      <c r="AA132" s="134">
        <f t="shared" si="3"/>
        <v>0</v>
      </c>
      <c r="AR132" s="13" t="s">
        <v>127</v>
      </c>
      <c r="AT132" s="13" t="s">
        <v>123</v>
      </c>
      <c r="AU132" s="13" t="s">
        <v>19</v>
      </c>
      <c r="AY132" s="13" t="s">
        <v>122</v>
      </c>
      <c r="BE132" s="135">
        <f t="shared" si="4"/>
        <v>0</v>
      </c>
      <c r="BF132" s="135">
        <f t="shared" si="5"/>
        <v>0</v>
      </c>
      <c r="BG132" s="135">
        <f t="shared" si="6"/>
        <v>0</v>
      </c>
      <c r="BH132" s="135">
        <f t="shared" si="7"/>
        <v>0</v>
      </c>
      <c r="BI132" s="135">
        <f t="shared" si="8"/>
        <v>0</v>
      </c>
      <c r="BJ132" s="13" t="s">
        <v>19</v>
      </c>
      <c r="BK132" s="135">
        <f t="shared" si="9"/>
        <v>0</v>
      </c>
      <c r="BL132" s="13" t="s">
        <v>127</v>
      </c>
      <c r="BM132" s="13" t="s">
        <v>192</v>
      </c>
    </row>
    <row r="133" spans="2:65" s="1" customFormat="1" ht="57" customHeight="1" x14ac:dyDescent="0.3">
      <c r="B133" s="126"/>
      <c r="C133" s="127" t="s">
        <v>193</v>
      </c>
      <c r="D133" s="127" t="s">
        <v>123</v>
      </c>
      <c r="E133" s="128" t="s">
        <v>194</v>
      </c>
      <c r="F133" s="199" t="s">
        <v>195</v>
      </c>
      <c r="G133" s="200"/>
      <c r="H133" s="200"/>
      <c r="I133" s="200"/>
      <c r="J133" s="129" t="s">
        <v>144</v>
      </c>
      <c r="K133" s="130">
        <v>1</v>
      </c>
      <c r="L133" s="201">
        <v>0</v>
      </c>
      <c r="M133" s="200"/>
      <c r="N133" s="201">
        <f t="shared" si="0"/>
        <v>0</v>
      </c>
      <c r="O133" s="200"/>
      <c r="P133" s="200"/>
      <c r="Q133" s="200"/>
      <c r="R133" s="131"/>
      <c r="T133" s="132" t="s">
        <v>3</v>
      </c>
      <c r="U133" s="36" t="s">
        <v>42</v>
      </c>
      <c r="V133" s="133">
        <v>0</v>
      </c>
      <c r="W133" s="133">
        <f t="shared" si="1"/>
        <v>0</v>
      </c>
      <c r="X133" s="133">
        <v>0</v>
      </c>
      <c r="Y133" s="133">
        <f t="shared" si="2"/>
        <v>0</v>
      </c>
      <c r="Z133" s="133">
        <v>0</v>
      </c>
      <c r="AA133" s="134">
        <f t="shared" si="3"/>
        <v>0</v>
      </c>
      <c r="AR133" s="13" t="s">
        <v>127</v>
      </c>
      <c r="AT133" s="13" t="s">
        <v>123</v>
      </c>
      <c r="AU133" s="13" t="s">
        <v>19</v>
      </c>
      <c r="AY133" s="13" t="s">
        <v>122</v>
      </c>
      <c r="BE133" s="135">
        <f t="shared" si="4"/>
        <v>0</v>
      </c>
      <c r="BF133" s="135">
        <f t="shared" si="5"/>
        <v>0</v>
      </c>
      <c r="BG133" s="135">
        <f t="shared" si="6"/>
        <v>0</v>
      </c>
      <c r="BH133" s="135">
        <f t="shared" si="7"/>
        <v>0</v>
      </c>
      <c r="BI133" s="135">
        <f t="shared" si="8"/>
        <v>0</v>
      </c>
      <c r="BJ133" s="13" t="s">
        <v>19</v>
      </c>
      <c r="BK133" s="135">
        <f t="shared" si="9"/>
        <v>0</v>
      </c>
      <c r="BL133" s="13" t="s">
        <v>127</v>
      </c>
      <c r="BM133" s="13" t="s">
        <v>196</v>
      </c>
    </row>
    <row r="134" spans="2:65" s="1" customFormat="1" ht="22.5" customHeight="1" x14ac:dyDescent="0.3">
      <c r="B134" s="126"/>
      <c r="C134" s="127" t="s">
        <v>197</v>
      </c>
      <c r="D134" s="127" t="s">
        <v>123</v>
      </c>
      <c r="E134" s="128" t="s">
        <v>198</v>
      </c>
      <c r="F134" s="199" t="s">
        <v>199</v>
      </c>
      <c r="G134" s="200"/>
      <c r="H134" s="200"/>
      <c r="I134" s="200"/>
      <c r="J134" s="129" t="s">
        <v>200</v>
      </c>
      <c r="K134" s="130">
        <v>24</v>
      </c>
      <c r="L134" s="201">
        <v>0</v>
      </c>
      <c r="M134" s="200"/>
      <c r="N134" s="201">
        <f t="shared" si="0"/>
        <v>0</v>
      </c>
      <c r="O134" s="200"/>
      <c r="P134" s="200"/>
      <c r="Q134" s="200"/>
      <c r="R134" s="131"/>
      <c r="T134" s="132" t="s">
        <v>3</v>
      </c>
      <c r="U134" s="36" t="s">
        <v>42</v>
      </c>
      <c r="V134" s="133">
        <v>0</v>
      </c>
      <c r="W134" s="133">
        <f t="shared" si="1"/>
        <v>0</v>
      </c>
      <c r="X134" s="133">
        <v>0</v>
      </c>
      <c r="Y134" s="133">
        <f t="shared" si="2"/>
        <v>0</v>
      </c>
      <c r="Z134" s="133">
        <v>0</v>
      </c>
      <c r="AA134" s="134">
        <f t="shared" si="3"/>
        <v>0</v>
      </c>
      <c r="AR134" s="13" t="s">
        <v>127</v>
      </c>
      <c r="AT134" s="13" t="s">
        <v>123</v>
      </c>
      <c r="AU134" s="13" t="s">
        <v>19</v>
      </c>
      <c r="AY134" s="13" t="s">
        <v>122</v>
      </c>
      <c r="BE134" s="135">
        <f t="shared" si="4"/>
        <v>0</v>
      </c>
      <c r="BF134" s="135">
        <f t="shared" si="5"/>
        <v>0</v>
      </c>
      <c r="BG134" s="135">
        <f t="shared" si="6"/>
        <v>0</v>
      </c>
      <c r="BH134" s="135">
        <f t="shared" si="7"/>
        <v>0</v>
      </c>
      <c r="BI134" s="135">
        <f t="shared" si="8"/>
        <v>0</v>
      </c>
      <c r="BJ134" s="13" t="s">
        <v>19</v>
      </c>
      <c r="BK134" s="135">
        <f t="shared" si="9"/>
        <v>0</v>
      </c>
      <c r="BL134" s="13" t="s">
        <v>127</v>
      </c>
      <c r="BM134" s="13" t="s">
        <v>201</v>
      </c>
    </row>
    <row r="135" spans="2:65" s="1" customFormat="1" ht="31.5" customHeight="1" x14ac:dyDescent="0.3">
      <c r="B135" s="126"/>
      <c r="C135" s="127" t="s">
        <v>202</v>
      </c>
      <c r="D135" s="127" t="s">
        <v>123</v>
      </c>
      <c r="E135" s="128" t="s">
        <v>203</v>
      </c>
      <c r="F135" s="199" t="s">
        <v>204</v>
      </c>
      <c r="G135" s="200"/>
      <c r="H135" s="200"/>
      <c r="I135" s="200"/>
      <c r="J135" s="129" t="s">
        <v>200</v>
      </c>
      <c r="K135" s="130">
        <v>14</v>
      </c>
      <c r="L135" s="201">
        <v>0</v>
      </c>
      <c r="M135" s="200"/>
      <c r="N135" s="201">
        <f t="shared" si="0"/>
        <v>0</v>
      </c>
      <c r="O135" s="200"/>
      <c r="P135" s="200"/>
      <c r="Q135" s="200"/>
      <c r="R135" s="131"/>
      <c r="T135" s="132" t="s">
        <v>3</v>
      </c>
      <c r="U135" s="36" t="s">
        <v>42</v>
      </c>
      <c r="V135" s="133">
        <v>0</v>
      </c>
      <c r="W135" s="133">
        <f t="shared" si="1"/>
        <v>0</v>
      </c>
      <c r="X135" s="133">
        <v>0</v>
      </c>
      <c r="Y135" s="133">
        <f t="shared" si="2"/>
        <v>0</v>
      </c>
      <c r="Z135" s="133">
        <v>0</v>
      </c>
      <c r="AA135" s="134">
        <f t="shared" si="3"/>
        <v>0</v>
      </c>
      <c r="AR135" s="13" t="s">
        <v>127</v>
      </c>
      <c r="AT135" s="13" t="s">
        <v>123</v>
      </c>
      <c r="AU135" s="13" t="s">
        <v>19</v>
      </c>
      <c r="AY135" s="13" t="s">
        <v>122</v>
      </c>
      <c r="BE135" s="135">
        <f t="shared" si="4"/>
        <v>0</v>
      </c>
      <c r="BF135" s="135">
        <f t="shared" si="5"/>
        <v>0</v>
      </c>
      <c r="BG135" s="135">
        <f t="shared" si="6"/>
        <v>0</v>
      </c>
      <c r="BH135" s="135">
        <f t="shared" si="7"/>
        <v>0</v>
      </c>
      <c r="BI135" s="135">
        <f t="shared" si="8"/>
        <v>0</v>
      </c>
      <c r="BJ135" s="13" t="s">
        <v>19</v>
      </c>
      <c r="BK135" s="135">
        <f t="shared" si="9"/>
        <v>0</v>
      </c>
      <c r="BL135" s="13" t="s">
        <v>127</v>
      </c>
      <c r="BM135" s="13" t="s">
        <v>205</v>
      </c>
    </row>
    <row r="136" spans="2:65" s="1" customFormat="1" ht="22.5" customHeight="1" x14ac:dyDescent="0.3">
      <c r="B136" s="126"/>
      <c r="C136" s="127" t="s">
        <v>8</v>
      </c>
      <c r="D136" s="127" t="s">
        <v>123</v>
      </c>
      <c r="E136" s="128" t="s">
        <v>206</v>
      </c>
      <c r="F136" s="199" t="s">
        <v>207</v>
      </c>
      <c r="G136" s="200"/>
      <c r="H136" s="200"/>
      <c r="I136" s="200"/>
      <c r="J136" s="129" t="s">
        <v>208</v>
      </c>
      <c r="K136" s="130">
        <v>216</v>
      </c>
      <c r="L136" s="201">
        <v>0</v>
      </c>
      <c r="M136" s="200"/>
      <c r="N136" s="201">
        <f t="shared" si="0"/>
        <v>0</v>
      </c>
      <c r="O136" s="200"/>
      <c r="P136" s="200"/>
      <c r="Q136" s="200"/>
      <c r="R136" s="131"/>
      <c r="T136" s="132" t="s">
        <v>3</v>
      </c>
      <c r="U136" s="36" t="s">
        <v>42</v>
      </c>
      <c r="V136" s="133">
        <v>0</v>
      </c>
      <c r="W136" s="133">
        <f t="shared" si="1"/>
        <v>0</v>
      </c>
      <c r="X136" s="133">
        <v>0</v>
      </c>
      <c r="Y136" s="133">
        <f t="shared" si="2"/>
        <v>0</v>
      </c>
      <c r="Z136" s="133">
        <v>0</v>
      </c>
      <c r="AA136" s="134">
        <f t="shared" si="3"/>
        <v>0</v>
      </c>
      <c r="AR136" s="13" t="s">
        <v>127</v>
      </c>
      <c r="AT136" s="13" t="s">
        <v>123</v>
      </c>
      <c r="AU136" s="13" t="s">
        <v>19</v>
      </c>
      <c r="AY136" s="13" t="s">
        <v>122</v>
      </c>
      <c r="BE136" s="135">
        <f t="shared" si="4"/>
        <v>0</v>
      </c>
      <c r="BF136" s="135">
        <f t="shared" si="5"/>
        <v>0</v>
      </c>
      <c r="BG136" s="135">
        <f t="shared" si="6"/>
        <v>0</v>
      </c>
      <c r="BH136" s="135">
        <f t="shared" si="7"/>
        <v>0</v>
      </c>
      <c r="BI136" s="135">
        <f t="shared" si="8"/>
        <v>0</v>
      </c>
      <c r="BJ136" s="13" t="s">
        <v>19</v>
      </c>
      <c r="BK136" s="135">
        <f t="shared" si="9"/>
        <v>0</v>
      </c>
      <c r="BL136" s="13" t="s">
        <v>127</v>
      </c>
      <c r="BM136" s="13" t="s">
        <v>209</v>
      </c>
    </row>
    <row r="137" spans="2:65" s="1" customFormat="1" ht="22.5" customHeight="1" x14ac:dyDescent="0.3">
      <c r="B137" s="126"/>
      <c r="C137" s="127" t="s">
        <v>210</v>
      </c>
      <c r="D137" s="127" t="s">
        <v>123</v>
      </c>
      <c r="E137" s="128" t="s">
        <v>211</v>
      </c>
      <c r="F137" s="199" t="s">
        <v>212</v>
      </c>
      <c r="G137" s="200"/>
      <c r="H137" s="200"/>
      <c r="I137" s="200"/>
      <c r="J137" s="129" t="s">
        <v>200</v>
      </c>
      <c r="K137" s="130">
        <v>414</v>
      </c>
      <c r="L137" s="201">
        <v>0</v>
      </c>
      <c r="M137" s="200"/>
      <c r="N137" s="201">
        <f t="shared" si="0"/>
        <v>0</v>
      </c>
      <c r="O137" s="200"/>
      <c r="P137" s="200"/>
      <c r="Q137" s="200"/>
      <c r="R137" s="131"/>
      <c r="T137" s="132" t="s">
        <v>3</v>
      </c>
      <c r="U137" s="36" t="s">
        <v>42</v>
      </c>
      <c r="V137" s="133">
        <v>0</v>
      </c>
      <c r="W137" s="133">
        <f t="shared" si="1"/>
        <v>0</v>
      </c>
      <c r="X137" s="133">
        <v>0</v>
      </c>
      <c r="Y137" s="133">
        <f t="shared" si="2"/>
        <v>0</v>
      </c>
      <c r="Z137" s="133">
        <v>0</v>
      </c>
      <c r="AA137" s="134">
        <f t="shared" si="3"/>
        <v>0</v>
      </c>
      <c r="AR137" s="13" t="s">
        <v>127</v>
      </c>
      <c r="AT137" s="13" t="s">
        <v>123</v>
      </c>
      <c r="AU137" s="13" t="s">
        <v>19</v>
      </c>
      <c r="AY137" s="13" t="s">
        <v>122</v>
      </c>
      <c r="BE137" s="135">
        <f t="shared" si="4"/>
        <v>0</v>
      </c>
      <c r="BF137" s="135">
        <f t="shared" si="5"/>
        <v>0</v>
      </c>
      <c r="BG137" s="135">
        <f t="shared" si="6"/>
        <v>0</v>
      </c>
      <c r="BH137" s="135">
        <f t="shared" si="7"/>
        <v>0</v>
      </c>
      <c r="BI137" s="135">
        <f t="shared" si="8"/>
        <v>0</v>
      </c>
      <c r="BJ137" s="13" t="s">
        <v>19</v>
      </c>
      <c r="BK137" s="135">
        <f t="shared" si="9"/>
        <v>0</v>
      </c>
      <c r="BL137" s="13" t="s">
        <v>127</v>
      </c>
      <c r="BM137" s="13" t="s">
        <v>213</v>
      </c>
    </row>
    <row r="138" spans="2:65" s="1" customFormat="1" ht="22.5" customHeight="1" x14ac:dyDescent="0.3">
      <c r="B138" s="126"/>
      <c r="C138" s="127" t="s">
        <v>214</v>
      </c>
      <c r="D138" s="127" t="s">
        <v>123</v>
      </c>
      <c r="E138" s="128" t="s">
        <v>215</v>
      </c>
      <c r="F138" s="199" t="s">
        <v>216</v>
      </c>
      <c r="G138" s="200"/>
      <c r="H138" s="200"/>
      <c r="I138" s="200"/>
      <c r="J138" s="129" t="s">
        <v>208</v>
      </c>
      <c r="K138" s="130">
        <v>108</v>
      </c>
      <c r="L138" s="201">
        <v>0</v>
      </c>
      <c r="M138" s="200"/>
      <c r="N138" s="201">
        <f t="shared" si="0"/>
        <v>0</v>
      </c>
      <c r="O138" s="200"/>
      <c r="P138" s="200"/>
      <c r="Q138" s="200"/>
      <c r="R138" s="131"/>
      <c r="T138" s="132" t="s">
        <v>3</v>
      </c>
      <c r="U138" s="36" t="s">
        <v>42</v>
      </c>
      <c r="V138" s="133">
        <v>0</v>
      </c>
      <c r="W138" s="133">
        <f t="shared" si="1"/>
        <v>0</v>
      </c>
      <c r="X138" s="133">
        <v>0</v>
      </c>
      <c r="Y138" s="133">
        <f t="shared" si="2"/>
        <v>0</v>
      </c>
      <c r="Z138" s="133">
        <v>0</v>
      </c>
      <c r="AA138" s="134">
        <f t="shared" si="3"/>
        <v>0</v>
      </c>
      <c r="AR138" s="13" t="s">
        <v>127</v>
      </c>
      <c r="AT138" s="13" t="s">
        <v>123</v>
      </c>
      <c r="AU138" s="13" t="s">
        <v>19</v>
      </c>
      <c r="AY138" s="13" t="s">
        <v>122</v>
      </c>
      <c r="BE138" s="135">
        <f t="shared" si="4"/>
        <v>0</v>
      </c>
      <c r="BF138" s="135">
        <f t="shared" si="5"/>
        <v>0</v>
      </c>
      <c r="BG138" s="135">
        <f t="shared" si="6"/>
        <v>0</v>
      </c>
      <c r="BH138" s="135">
        <f t="shared" si="7"/>
        <v>0</v>
      </c>
      <c r="BI138" s="135">
        <f t="shared" si="8"/>
        <v>0</v>
      </c>
      <c r="BJ138" s="13" t="s">
        <v>19</v>
      </c>
      <c r="BK138" s="135">
        <f t="shared" si="9"/>
        <v>0</v>
      </c>
      <c r="BL138" s="13" t="s">
        <v>127</v>
      </c>
      <c r="BM138" s="13" t="s">
        <v>217</v>
      </c>
    </row>
    <row r="139" spans="2:65" s="1" customFormat="1" ht="31.5" customHeight="1" x14ac:dyDescent="0.3">
      <c r="B139" s="126"/>
      <c r="C139" s="127" t="s">
        <v>218</v>
      </c>
      <c r="D139" s="127" t="s">
        <v>123</v>
      </c>
      <c r="E139" s="128" t="s">
        <v>219</v>
      </c>
      <c r="F139" s="199" t="s">
        <v>220</v>
      </c>
      <c r="G139" s="200"/>
      <c r="H139" s="200"/>
      <c r="I139" s="200"/>
      <c r="J139" s="129" t="s">
        <v>208</v>
      </c>
      <c r="K139" s="130">
        <v>108</v>
      </c>
      <c r="L139" s="201">
        <v>0</v>
      </c>
      <c r="M139" s="200"/>
      <c r="N139" s="201">
        <f t="shared" si="0"/>
        <v>0</v>
      </c>
      <c r="O139" s="200"/>
      <c r="P139" s="200"/>
      <c r="Q139" s="200"/>
      <c r="R139" s="131"/>
      <c r="T139" s="132" t="s">
        <v>3</v>
      </c>
      <c r="U139" s="36" t="s">
        <v>42</v>
      </c>
      <c r="V139" s="133">
        <v>0</v>
      </c>
      <c r="W139" s="133">
        <f t="shared" si="1"/>
        <v>0</v>
      </c>
      <c r="X139" s="133">
        <v>0</v>
      </c>
      <c r="Y139" s="133">
        <f t="shared" si="2"/>
        <v>0</v>
      </c>
      <c r="Z139" s="133">
        <v>0</v>
      </c>
      <c r="AA139" s="134">
        <f t="shared" si="3"/>
        <v>0</v>
      </c>
      <c r="AR139" s="13" t="s">
        <v>127</v>
      </c>
      <c r="AT139" s="13" t="s">
        <v>123</v>
      </c>
      <c r="AU139" s="13" t="s">
        <v>19</v>
      </c>
      <c r="AY139" s="13" t="s">
        <v>122</v>
      </c>
      <c r="BE139" s="135">
        <f t="shared" si="4"/>
        <v>0</v>
      </c>
      <c r="BF139" s="135">
        <f t="shared" si="5"/>
        <v>0</v>
      </c>
      <c r="BG139" s="135">
        <f t="shared" si="6"/>
        <v>0</v>
      </c>
      <c r="BH139" s="135">
        <f t="shared" si="7"/>
        <v>0</v>
      </c>
      <c r="BI139" s="135">
        <f t="shared" si="8"/>
        <v>0</v>
      </c>
      <c r="BJ139" s="13" t="s">
        <v>19</v>
      </c>
      <c r="BK139" s="135">
        <f t="shared" si="9"/>
        <v>0</v>
      </c>
      <c r="BL139" s="13" t="s">
        <v>127</v>
      </c>
      <c r="BM139" s="13" t="s">
        <v>221</v>
      </c>
    </row>
    <row r="140" spans="2:65" s="1" customFormat="1" ht="31.5" customHeight="1" x14ac:dyDescent="0.3">
      <c r="B140" s="126"/>
      <c r="C140" s="127" t="s">
        <v>222</v>
      </c>
      <c r="D140" s="127" t="s">
        <v>123</v>
      </c>
      <c r="E140" s="128" t="s">
        <v>223</v>
      </c>
      <c r="F140" s="199" t="s">
        <v>224</v>
      </c>
      <c r="G140" s="200"/>
      <c r="H140" s="200"/>
      <c r="I140" s="200"/>
      <c r="J140" s="129" t="s">
        <v>200</v>
      </c>
      <c r="K140" s="130">
        <v>35</v>
      </c>
      <c r="L140" s="201">
        <v>0</v>
      </c>
      <c r="M140" s="200"/>
      <c r="N140" s="201">
        <f t="shared" si="0"/>
        <v>0</v>
      </c>
      <c r="O140" s="200"/>
      <c r="P140" s="200"/>
      <c r="Q140" s="200"/>
      <c r="R140" s="131"/>
      <c r="T140" s="132" t="s">
        <v>3</v>
      </c>
      <c r="U140" s="36" t="s">
        <v>42</v>
      </c>
      <c r="V140" s="133">
        <v>0</v>
      </c>
      <c r="W140" s="133">
        <f t="shared" si="1"/>
        <v>0</v>
      </c>
      <c r="X140" s="133">
        <v>0</v>
      </c>
      <c r="Y140" s="133">
        <f t="shared" si="2"/>
        <v>0</v>
      </c>
      <c r="Z140" s="133">
        <v>0</v>
      </c>
      <c r="AA140" s="134">
        <f t="shared" si="3"/>
        <v>0</v>
      </c>
      <c r="AR140" s="13" t="s">
        <v>127</v>
      </c>
      <c r="AT140" s="13" t="s">
        <v>123</v>
      </c>
      <c r="AU140" s="13" t="s">
        <v>19</v>
      </c>
      <c r="AY140" s="13" t="s">
        <v>122</v>
      </c>
      <c r="BE140" s="135">
        <f t="shared" si="4"/>
        <v>0</v>
      </c>
      <c r="BF140" s="135">
        <f t="shared" si="5"/>
        <v>0</v>
      </c>
      <c r="BG140" s="135">
        <f t="shared" si="6"/>
        <v>0</v>
      </c>
      <c r="BH140" s="135">
        <f t="shared" si="7"/>
        <v>0</v>
      </c>
      <c r="BI140" s="135">
        <f t="shared" si="8"/>
        <v>0</v>
      </c>
      <c r="BJ140" s="13" t="s">
        <v>19</v>
      </c>
      <c r="BK140" s="135">
        <f t="shared" si="9"/>
        <v>0</v>
      </c>
      <c r="BL140" s="13" t="s">
        <v>127</v>
      </c>
      <c r="BM140" s="13" t="s">
        <v>225</v>
      </c>
    </row>
    <row r="141" spans="2:65" s="1" customFormat="1" ht="22.5" customHeight="1" x14ac:dyDescent="0.3">
      <c r="B141" s="126"/>
      <c r="C141" s="127" t="s">
        <v>226</v>
      </c>
      <c r="D141" s="127" t="s">
        <v>123</v>
      </c>
      <c r="E141" s="128" t="s">
        <v>227</v>
      </c>
      <c r="F141" s="199" t="s">
        <v>228</v>
      </c>
      <c r="G141" s="200"/>
      <c r="H141" s="200"/>
      <c r="I141" s="200"/>
      <c r="J141" s="129" t="s">
        <v>200</v>
      </c>
      <c r="K141" s="130">
        <v>41</v>
      </c>
      <c r="L141" s="201">
        <v>0</v>
      </c>
      <c r="M141" s="200"/>
      <c r="N141" s="201">
        <f t="shared" si="0"/>
        <v>0</v>
      </c>
      <c r="O141" s="200"/>
      <c r="P141" s="200"/>
      <c r="Q141" s="200"/>
      <c r="R141" s="131"/>
      <c r="T141" s="132" t="s">
        <v>3</v>
      </c>
      <c r="U141" s="36" t="s">
        <v>42</v>
      </c>
      <c r="V141" s="133">
        <v>0</v>
      </c>
      <c r="W141" s="133">
        <f t="shared" si="1"/>
        <v>0</v>
      </c>
      <c r="X141" s="133">
        <v>0</v>
      </c>
      <c r="Y141" s="133">
        <f t="shared" si="2"/>
        <v>0</v>
      </c>
      <c r="Z141" s="133">
        <v>0</v>
      </c>
      <c r="AA141" s="134">
        <f t="shared" si="3"/>
        <v>0</v>
      </c>
      <c r="AR141" s="13" t="s">
        <v>127</v>
      </c>
      <c r="AT141" s="13" t="s">
        <v>123</v>
      </c>
      <c r="AU141" s="13" t="s">
        <v>19</v>
      </c>
      <c r="AY141" s="13" t="s">
        <v>122</v>
      </c>
      <c r="BE141" s="135">
        <f t="shared" si="4"/>
        <v>0</v>
      </c>
      <c r="BF141" s="135">
        <f t="shared" si="5"/>
        <v>0</v>
      </c>
      <c r="BG141" s="135">
        <f t="shared" si="6"/>
        <v>0</v>
      </c>
      <c r="BH141" s="135">
        <f t="shared" si="7"/>
        <v>0</v>
      </c>
      <c r="BI141" s="135">
        <f t="shared" si="8"/>
        <v>0</v>
      </c>
      <c r="BJ141" s="13" t="s">
        <v>19</v>
      </c>
      <c r="BK141" s="135">
        <f t="shared" si="9"/>
        <v>0</v>
      </c>
      <c r="BL141" s="13" t="s">
        <v>127</v>
      </c>
      <c r="BM141" s="13" t="s">
        <v>229</v>
      </c>
    </row>
    <row r="142" spans="2:65" s="1" customFormat="1" ht="22.5" customHeight="1" x14ac:dyDescent="0.3">
      <c r="B142" s="126"/>
      <c r="C142" s="127" t="s">
        <v>230</v>
      </c>
      <c r="D142" s="127" t="s">
        <v>123</v>
      </c>
      <c r="E142" s="128" t="s">
        <v>231</v>
      </c>
      <c r="F142" s="199" t="s">
        <v>232</v>
      </c>
      <c r="G142" s="200"/>
      <c r="H142" s="200"/>
      <c r="I142" s="200"/>
      <c r="J142" s="129" t="s">
        <v>200</v>
      </c>
      <c r="K142" s="130">
        <v>22</v>
      </c>
      <c r="L142" s="201">
        <v>0</v>
      </c>
      <c r="M142" s="200"/>
      <c r="N142" s="201">
        <f t="shared" si="0"/>
        <v>0</v>
      </c>
      <c r="O142" s="200"/>
      <c r="P142" s="200"/>
      <c r="Q142" s="200"/>
      <c r="R142" s="131"/>
      <c r="T142" s="132" t="s">
        <v>3</v>
      </c>
      <c r="U142" s="36" t="s">
        <v>42</v>
      </c>
      <c r="V142" s="133">
        <v>0</v>
      </c>
      <c r="W142" s="133">
        <f t="shared" si="1"/>
        <v>0</v>
      </c>
      <c r="X142" s="133">
        <v>0</v>
      </c>
      <c r="Y142" s="133">
        <f t="shared" si="2"/>
        <v>0</v>
      </c>
      <c r="Z142" s="133">
        <v>0</v>
      </c>
      <c r="AA142" s="134">
        <f t="shared" si="3"/>
        <v>0</v>
      </c>
      <c r="AR142" s="13" t="s">
        <v>127</v>
      </c>
      <c r="AT142" s="13" t="s">
        <v>123</v>
      </c>
      <c r="AU142" s="13" t="s">
        <v>19</v>
      </c>
      <c r="AY142" s="13" t="s">
        <v>122</v>
      </c>
      <c r="BE142" s="135">
        <f t="shared" si="4"/>
        <v>0</v>
      </c>
      <c r="BF142" s="135">
        <f t="shared" si="5"/>
        <v>0</v>
      </c>
      <c r="BG142" s="135">
        <f t="shared" si="6"/>
        <v>0</v>
      </c>
      <c r="BH142" s="135">
        <f t="shared" si="7"/>
        <v>0</v>
      </c>
      <c r="BI142" s="135">
        <f t="shared" si="8"/>
        <v>0</v>
      </c>
      <c r="BJ142" s="13" t="s">
        <v>19</v>
      </c>
      <c r="BK142" s="135">
        <f t="shared" si="9"/>
        <v>0</v>
      </c>
      <c r="BL142" s="13" t="s">
        <v>127</v>
      </c>
      <c r="BM142" s="13" t="s">
        <v>233</v>
      </c>
    </row>
    <row r="143" spans="2:65" s="1" customFormat="1" ht="22.5" customHeight="1" x14ac:dyDescent="0.3">
      <c r="B143" s="126"/>
      <c r="C143" s="127" t="s">
        <v>234</v>
      </c>
      <c r="D143" s="127" t="s">
        <v>123</v>
      </c>
      <c r="E143" s="128" t="s">
        <v>235</v>
      </c>
      <c r="F143" s="199" t="s">
        <v>236</v>
      </c>
      <c r="G143" s="200"/>
      <c r="H143" s="200"/>
      <c r="I143" s="200"/>
      <c r="J143" s="129" t="s">
        <v>200</v>
      </c>
      <c r="K143" s="130">
        <v>44</v>
      </c>
      <c r="L143" s="201">
        <v>0</v>
      </c>
      <c r="M143" s="200"/>
      <c r="N143" s="201">
        <f t="shared" si="0"/>
        <v>0</v>
      </c>
      <c r="O143" s="200"/>
      <c r="P143" s="200"/>
      <c r="Q143" s="200"/>
      <c r="R143" s="131"/>
      <c r="T143" s="132" t="s">
        <v>3</v>
      </c>
      <c r="U143" s="36" t="s">
        <v>42</v>
      </c>
      <c r="V143" s="133">
        <v>0</v>
      </c>
      <c r="W143" s="133">
        <f t="shared" si="1"/>
        <v>0</v>
      </c>
      <c r="X143" s="133">
        <v>0</v>
      </c>
      <c r="Y143" s="133">
        <f t="shared" si="2"/>
        <v>0</v>
      </c>
      <c r="Z143" s="133">
        <v>0</v>
      </c>
      <c r="AA143" s="134">
        <f t="shared" si="3"/>
        <v>0</v>
      </c>
      <c r="AR143" s="13" t="s">
        <v>127</v>
      </c>
      <c r="AT143" s="13" t="s">
        <v>123</v>
      </c>
      <c r="AU143" s="13" t="s">
        <v>19</v>
      </c>
      <c r="AY143" s="13" t="s">
        <v>122</v>
      </c>
      <c r="BE143" s="135">
        <f t="shared" si="4"/>
        <v>0</v>
      </c>
      <c r="BF143" s="135">
        <f t="shared" si="5"/>
        <v>0</v>
      </c>
      <c r="BG143" s="135">
        <f t="shared" si="6"/>
        <v>0</v>
      </c>
      <c r="BH143" s="135">
        <f t="shared" si="7"/>
        <v>0</v>
      </c>
      <c r="BI143" s="135">
        <f t="shared" si="8"/>
        <v>0</v>
      </c>
      <c r="BJ143" s="13" t="s">
        <v>19</v>
      </c>
      <c r="BK143" s="135">
        <f t="shared" si="9"/>
        <v>0</v>
      </c>
      <c r="BL143" s="13" t="s">
        <v>127</v>
      </c>
      <c r="BM143" s="13" t="s">
        <v>237</v>
      </c>
    </row>
    <row r="144" spans="2:65" s="1" customFormat="1" ht="31.5" customHeight="1" x14ac:dyDescent="0.3">
      <c r="B144" s="126"/>
      <c r="C144" s="127" t="s">
        <v>238</v>
      </c>
      <c r="D144" s="127" t="s">
        <v>123</v>
      </c>
      <c r="E144" s="128" t="s">
        <v>239</v>
      </c>
      <c r="F144" s="199" t="s">
        <v>240</v>
      </c>
      <c r="G144" s="200"/>
      <c r="H144" s="200"/>
      <c r="I144" s="200"/>
      <c r="J144" s="129" t="s">
        <v>144</v>
      </c>
      <c r="K144" s="130">
        <v>1</v>
      </c>
      <c r="L144" s="201">
        <v>0</v>
      </c>
      <c r="M144" s="200"/>
      <c r="N144" s="201">
        <f t="shared" si="0"/>
        <v>0</v>
      </c>
      <c r="O144" s="200"/>
      <c r="P144" s="200"/>
      <c r="Q144" s="200"/>
      <c r="R144" s="131"/>
      <c r="T144" s="132" t="s">
        <v>3</v>
      </c>
      <c r="U144" s="36" t="s">
        <v>42</v>
      </c>
      <c r="V144" s="133">
        <v>0</v>
      </c>
      <c r="W144" s="133">
        <f t="shared" si="1"/>
        <v>0</v>
      </c>
      <c r="X144" s="133">
        <v>0</v>
      </c>
      <c r="Y144" s="133">
        <f t="shared" si="2"/>
        <v>0</v>
      </c>
      <c r="Z144" s="133">
        <v>0</v>
      </c>
      <c r="AA144" s="134">
        <f t="shared" si="3"/>
        <v>0</v>
      </c>
      <c r="AR144" s="13" t="s">
        <v>127</v>
      </c>
      <c r="AT144" s="13" t="s">
        <v>123</v>
      </c>
      <c r="AU144" s="13" t="s">
        <v>19</v>
      </c>
      <c r="AY144" s="13" t="s">
        <v>122</v>
      </c>
      <c r="BE144" s="135">
        <f t="shared" si="4"/>
        <v>0</v>
      </c>
      <c r="BF144" s="135">
        <f t="shared" si="5"/>
        <v>0</v>
      </c>
      <c r="BG144" s="135">
        <f t="shared" si="6"/>
        <v>0</v>
      </c>
      <c r="BH144" s="135">
        <f t="shared" si="7"/>
        <v>0</v>
      </c>
      <c r="BI144" s="135">
        <f t="shared" si="8"/>
        <v>0</v>
      </c>
      <c r="BJ144" s="13" t="s">
        <v>19</v>
      </c>
      <c r="BK144" s="135">
        <f t="shared" si="9"/>
        <v>0</v>
      </c>
      <c r="BL144" s="13" t="s">
        <v>127</v>
      </c>
      <c r="BM144" s="13" t="s">
        <v>241</v>
      </c>
    </row>
    <row r="145" spans="2:65" s="1" customFormat="1" ht="22.5" customHeight="1" x14ac:dyDescent="0.3">
      <c r="B145" s="126"/>
      <c r="C145" s="127" t="s">
        <v>242</v>
      </c>
      <c r="D145" s="127" t="s">
        <v>123</v>
      </c>
      <c r="E145" s="128" t="s">
        <v>243</v>
      </c>
      <c r="F145" s="199" t="s">
        <v>244</v>
      </c>
      <c r="G145" s="200"/>
      <c r="H145" s="200"/>
      <c r="I145" s="200"/>
      <c r="J145" s="129" t="s">
        <v>208</v>
      </c>
      <c r="K145" s="130">
        <v>8</v>
      </c>
      <c r="L145" s="201">
        <v>0</v>
      </c>
      <c r="M145" s="200"/>
      <c r="N145" s="201">
        <f t="shared" si="0"/>
        <v>0</v>
      </c>
      <c r="O145" s="200"/>
      <c r="P145" s="200"/>
      <c r="Q145" s="200"/>
      <c r="R145" s="131"/>
      <c r="T145" s="132" t="s">
        <v>3</v>
      </c>
      <c r="U145" s="36" t="s">
        <v>42</v>
      </c>
      <c r="V145" s="133">
        <v>0</v>
      </c>
      <c r="W145" s="133">
        <f t="shared" si="1"/>
        <v>0</v>
      </c>
      <c r="X145" s="133">
        <v>0</v>
      </c>
      <c r="Y145" s="133">
        <f t="shared" si="2"/>
        <v>0</v>
      </c>
      <c r="Z145" s="133">
        <v>0</v>
      </c>
      <c r="AA145" s="134">
        <f t="shared" si="3"/>
        <v>0</v>
      </c>
      <c r="AR145" s="13" t="s">
        <v>127</v>
      </c>
      <c r="AT145" s="13" t="s">
        <v>123</v>
      </c>
      <c r="AU145" s="13" t="s">
        <v>19</v>
      </c>
      <c r="AY145" s="13" t="s">
        <v>122</v>
      </c>
      <c r="BE145" s="135">
        <f t="shared" si="4"/>
        <v>0</v>
      </c>
      <c r="BF145" s="135">
        <f t="shared" si="5"/>
        <v>0</v>
      </c>
      <c r="BG145" s="135">
        <f t="shared" si="6"/>
        <v>0</v>
      </c>
      <c r="BH145" s="135">
        <f t="shared" si="7"/>
        <v>0</v>
      </c>
      <c r="BI145" s="135">
        <f t="shared" si="8"/>
        <v>0</v>
      </c>
      <c r="BJ145" s="13" t="s">
        <v>19</v>
      </c>
      <c r="BK145" s="135">
        <f t="shared" si="9"/>
        <v>0</v>
      </c>
      <c r="BL145" s="13" t="s">
        <v>127</v>
      </c>
      <c r="BM145" s="13" t="s">
        <v>245</v>
      </c>
    </row>
    <row r="146" spans="2:65" s="1" customFormat="1" ht="22.5" customHeight="1" x14ac:dyDescent="0.3">
      <c r="B146" s="126"/>
      <c r="C146" s="127" t="s">
        <v>246</v>
      </c>
      <c r="D146" s="127" t="s">
        <v>123</v>
      </c>
      <c r="E146" s="128" t="s">
        <v>247</v>
      </c>
      <c r="F146" s="199" t="s">
        <v>248</v>
      </c>
      <c r="G146" s="200"/>
      <c r="H146" s="200"/>
      <c r="I146" s="200"/>
      <c r="J146" s="129" t="s">
        <v>135</v>
      </c>
      <c r="K146" s="130">
        <v>28</v>
      </c>
      <c r="L146" s="201">
        <v>0</v>
      </c>
      <c r="M146" s="200"/>
      <c r="N146" s="201">
        <f t="shared" si="0"/>
        <v>0</v>
      </c>
      <c r="O146" s="200"/>
      <c r="P146" s="200"/>
      <c r="Q146" s="200"/>
      <c r="R146" s="131"/>
      <c r="T146" s="132" t="s">
        <v>3</v>
      </c>
      <c r="U146" s="36" t="s">
        <v>42</v>
      </c>
      <c r="V146" s="133">
        <v>0</v>
      </c>
      <c r="W146" s="133">
        <f t="shared" si="1"/>
        <v>0</v>
      </c>
      <c r="X146" s="133">
        <v>0</v>
      </c>
      <c r="Y146" s="133">
        <f t="shared" si="2"/>
        <v>0</v>
      </c>
      <c r="Z146" s="133">
        <v>0</v>
      </c>
      <c r="AA146" s="134">
        <f t="shared" si="3"/>
        <v>0</v>
      </c>
      <c r="AR146" s="13" t="s">
        <v>127</v>
      </c>
      <c r="AT146" s="13" t="s">
        <v>123</v>
      </c>
      <c r="AU146" s="13" t="s">
        <v>19</v>
      </c>
      <c r="AY146" s="13" t="s">
        <v>122</v>
      </c>
      <c r="BE146" s="135">
        <f t="shared" si="4"/>
        <v>0</v>
      </c>
      <c r="BF146" s="135">
        <f t="shared" si="5"/>
        <v>0</v>
      </c>
      <c r="BG146" s="135">
        <f t="shared" si="6"/>
        <v>0</v>
      </c>
      <c r="BH146" s="135">
        <f t="shared" si="7"/>
        <v>0</v>
      </c>
      <c r="BI146" s="135">
        <f t="shared" si="8"/>
        <v>0</v>
      </c>
      <c r="BJ146" s="13" t="s">
        <v>19</v>
      </c>
      <c r="BK146" s="135">
        <f t="shared" si="9"/>
        <v>0</v>
      </c>
      <c r="BL146" s="13" t="s">
        <v>127</v>
      </c>
      <c r="BM146" s="13" t="s">
        <v>249</v>
      </c>
    </row>
    <row r="147" spans="2:65" s="1" customFormat="1" ht="22.5" customHeight="1" x14ac:dyDescent="0.3">
      <c r="B147" s="126"/>
      <c r="C147" s="127" t="s">
        <v>250</v>
      </c>
      <c r="D147" s="127" t="s">
        <v>123</v>
      </c>
      <c r="E147" s="128" t="s">
        <v>251</v>
      </c>
      <c r="F147" s="199" t="s">
        <v>252</v>
      </c>
      <c r="G147" s="200"/>
      <c r="H147" s="200"/>
      <c r="I147" s="200"/>
      <c r="J147" s="129" t="s">
        <v>144</v>
      </c>
      <c r="K147" s="130">
        <v>1</v>
      </c>
      <c r="L147" s="201">
        <v>0</v>
      </c>
      <c r="M147" s="200"/>
      <c r="N147" s="201">
        <f t="shared" si="0"/>
        <v>0</v>
      </c>
      <c r="O147" s="200"/>
      <c r="P147" s="200"/>
      <c r="Q147" s="200"/>
      <c r="R147" s="131"/>
      <c r="T147" s="132" t="s">
        <v>3</v>
      </c>
      <c r="U147" s="36" t="s">
        <v>42</v>
      </c>
      <c r="V147" s="133">
        <v>0</v>
      </c>
      <c r="W147" s="133">
        <f t="shared" si="1"/>
        <v>0</v>
      </c>
      <c r="X147" s="133">
        <v>0</v>
      </c>
      <c r="Y147" s="133">
        <f t="shared" si="2"/>
        <v>0</v>
      </c>
      <c r="Z147" s="133">
        <v>0</v>
      </c>
      <c r="AA147" s="134">
        <f t="shared" si="3"/>
        <v>0</v>
      </c>
      <c r="AR147" s="13" t="s">
        <v>127</v>
      </c>
      <c r="AT147" s="13" t="s">
        <v>123</v>
      </c>
      <c r="AU147" s="13" t="s">
        <v>19</v>
      </c>
      <c r="AY147" s="13" t="s">
        <v>122</v>
      </c>
      <c r="BE147" s="135">
        <f t="shared" si="4"/>
        <v>0</v>
      </c>
      <c r="BF147" s="135">
        <f t="shared" si="5"/>
        <v>0</v>
      </c>
      <c r="BG147" s="135">
        <f t="shared" si="6"/>
        <v>0</v>
      </c>
      <c r="BH147" s="135">
        <f t="shared" si="7"/>
        <v>0</v>
      </c>
      <c r="BI147" s="135">
        <f t="shared" si="8"/>
        <v>0</v>
      </c>
      <c r="BJ147" s="13" t="s">
        <v>19</v>
      </c>
      <c r="BK147" s="135">
        <f t="shared" si="9"/>
        <v>0</v>
      </c>
      <c r="BL147" s="13" t="s">
        <v>127</v>
      </c>
      <c r="BM147" s="13" t="s">
        <v>253</v>
      </c>
    </row>
    <row r="148" spans="2:65" s="1" customFormat="1" ht="22.5" customHeight="1" x14ac:dyDescent="0.3">
      <c r="B148" s="126"/>
      <c r="C148" s="127" t="s">
        <v>254</v>
      </c>
      <c r="D148" s="127" t="s">
        <v>123</v>
      </c>
      <c r="E148" s="128" t="s">
        <v>255</v>
      </c>
      <c r="F148" s="199" t="s">
        <v>256</v>
      </c>
      <c r="G148" s="200"/>
      <c r="H148" s="200"/>
      <c r="I148" s="200"/>
      <c r="J148" s="129" t="s">
        <v>149</v>
      </c>
      <c r="K148" s="130">
        <v>1</v>
      </c>
      <c r="L148" s="201">
        <v>0</v>
      </c>
      <c r="M148" s="200"/>
      <c r="N148" s="201">
        <f t="shared" si="0"/>
        <v>0</v>
      </c>
      <c r="O148" s="200"/>
      <c r="P148" s="200"/>
      <c r="Q148" s="200"/>
      <c r="R148" s="131"/>
      <c r="T148" s="132" t="s">
        <v>3</v>
      </c>
      <c r="U148" s="36" t="s">
        <v>42</v>
      </c>
      <c r="V148" s="133">
        <v>0</v>
      </c>
      <c r="W148" s="133">
        <f t="shared" si="1"/>
        <v>0</v>
      </c>
      <c r="X148" s="133">
        <v>0</v>
      </c>
      <c r="Y148" s="133">
        <f t="shared" si="2"/>
        <v>0</v>
      </c>
      <c r="Z148" s="133">
        <v>0</v>
      </c>
      <c r="AA148" s="134">
        <f t="shared" si="3"/>
        <v>0</v>
      </c>
      <c r="AR148" s="13" t="s">
        <v>127</v>
      </c>
      <c r="AT148" s="13" t="s">
        <v>123</v>
      </c>
      <c r="AU148" s="13" t="s">
        <v>19</v>
      </c>
      <c r="AY148" s="13" t="s">
        <v>122</v>
      </c>
      <c r="BE148" s="135">
        <f t="shared" si="4"/>
        <v>0</v>
      </c>
      <c r="BF148" s="135">
        <f t="shared" si="5"/>
        <v>0</v>
      </c>
      <c r="BG148" s="135">
        <f t="shared" si="6"/>
        <v>0</v>
      </c>
      <c r="BH148" s="135">
        <f t="shared" si="7"/>
        <v>0</v>
      </c>
      <c r="BI148" s="135">
        <f t="shared" si="8"/>
        <v>0</v>
      </c>
      <c r="BJ148" s="13" t="s">
        <v>19</v>
      </c>
      <c r="BK148" s="135">
        <f t="shared" si="9"/>
        <v>0</v>
      </c>
      <c r="BL148" s="13" t="s">
        <v>127</v>
      </c>
      <c r="BM148" s="13" t="s">
        <v>257</v>
      </c>
    </row>
    <row r="149" spans="2:65" s="1" customFormat="1" ht="22.5" customHeight="1" x14ac:dyDescent="0.3">
      <c r="B149" s="126"/>
      <c r="C149" s="127" t="s">
        <v>258</v>
      </c>
      <c r="D149" s="127" t="s">
        <v>123</v>
      </c>
      <c r="E149" s="128" t="s">
        <v>259</v>
      </c>
      <c r="F149" s="199" t="s">
        <v>260</v>
      </c>
      <c r="G149" s="200"/>
      <c r="H149" s="200"/>
      <c r="I149" s="200"/>
      <c r="J149" s="129" t="s">
        <v>139</v>
      </c>
      <c r="K149" s="130">
        <v>12</v>
      </c>
      <c r="L149" s="201">
        <v>0</v>
      </c>
      <c r="M149" s="200"/>
      <c r="N149" s="201">
        <f t="shared" si="0"/>
        <v>0</v>
      </c>
      <c r="O149" s="200"/>
      <c r="P149" s="200"/>
      <c r="Q149" s="200"/>
      <c r="R149" s="131"/>
      <c r="T149" s="132" t="s">
        <v>3</v>
      </c>
      <c r="U149" s="36" t="s">
        <v>42</v>
      </c>
      <c r="V149" s="133">
        <v>0</v>
      </c>
      <c r="W149" s="133">
        <f t="shared" si="1"/>
        <v>0</v>
      </c>
      <c r="X149" s="133">
        <v>0</v>
      </c>
      <c r="Y149" s="133">
        <f t="shared" si="2"/>
        <v>0</v>
      </c>
      <c r="Z149" s="133">
        <v>0</v>
      </c>
      <c r="AA149" s="134">
        <f t="shared" si="3"/>
        <v>0</v>
      </c>
      <c r="AR149" s="13" t="s">
        <v>127</v>
      </c>
      <c r="AT149" s="13" t="s">
        <v>123</v>
      </c>
      <c r="AU149" s="13" t="s">
        <v>19</v>
      </c>
      <c r="AY149" s="13" t="s">
        <v>122</v>
      </c>
      <c r="BE149" s="135">
        <f t="shared" si="4"/>
        <v>0</v>
      </c>
      <c r="BF149" s="135">
        <f t="shared" si="5"/>
        <v>0</v>
      </c>
      <c r="BG149" s="135">
        <f t="shared" si="6"/>
        <v>0</v>
      </c>
      <c r="BH149" s="135">
        <f t="shared" si="7"/>
        <v>0</v>
      </c>
      <c r="BI149" s="135">
        <f t="shared" si="8"/>
        <v>0</v>
      </c>
      <c r="BJ149" s="13" t="s">
        <v>19</v>
      </c>
      <c r="BK149" s="135">
        <f t="shared" si="9"/>
        <v>0</v>
      </c>
      <c r="BL149" s="13" t="s">
        <v>127</v>
      </c>
      <c r="BM149" s="13" t="s">
        <v>261</v>
      </c>
    </row>
    <row r="150" spans="2:65" s="8" customFormat="1" ht="37.35" customHeight="1" x14ac:dyDescent="0.35">
      <c r="B150" s="116"/>
      <c r="C150" s="117"/>
      <c r="D150" s="118" t="s">
        <v>105</v>
      </c>
      <c r="E150" s="118"/>
      <c r="F150" s="118"/>
      <c r="G150" s="118"/>
      <c r="H150" s="118"/>
      <c r="I150" s="118"/>
      <c r="J150" s="118"/>
      <c r="K150" s="118"/>
      <c r="L150" s="118"/>
      <c r="M150" s="118"/>
      <c r="N150" s="206">
        <f>BK150</f>
        <v>0</v>
      </c>
      <c r="O150" s="207"/>
      <c r="P150" s="207"/>
      <c r="Q150" s="207"/>
      <c r="R150" s="119"/>
      <c r="T150" s="120"/>
      <c r="U150" s="117"/>
      <c r="V150" s="117"/>
      <c r="W150" s="121">
        <f>SUM(W151:W158)</f>
        <v>0</v>
      </c>
      <c r="X150" s="117"/>
      <c r="Y150" s="121">
        <f>SUM(Y151:Y158)</f>
        <v>0</v>
      </c>
      <c r="Z150" s="117"/>
      <c r="AA150" s="122">
        <f>SUM(AA151:AA158)</f>
        <v>0</v>
      </c>
      <c r="AR150" s="123" t="s">
        <v>19</v>
      </c>
      <c r="AT150" s="124" t="s">
        <v>76</v>
      </c>
      <c r="AU150" s="124" t="s">
        <v>77</v>
      </c>
      <c r="AY150" s="123" t="s">
        <v>122</v>
      </c>
      <c r="BK150" s="125">
        <f>SUM(BK151:BK158)</f>
        <v>0</v>
      </c>
    </row>
    <row r="151" spans="2:65" s="1" customFormat="1" ht="22.5" customHeight="1" x14ac:dyDescent="0.3">
      <c r="B151" s="126"/>
      <c r="C151" s="127" t="s">
        <v>262</v>
      </c>
      <c r="D151" s="127" t="s">
        <v>123</v>
      </c>
      <c r="E151" s="128" t="s">
        <v>263</v>
      </c>
      <c r="F151" s="199" t="s">
        <v>264</v>
      </c>
      <c r="G151" s="200"/>
      <c r="H151" s="200"/>
      <c r="I151" s="200"/>
      <c r="J151" s="129" t="s">
        <v>139</v>
      </c>
      <c r="K151" s="130">
        <v>24</v>
      </c>
      <c r="L151" s="201">
        <v>0</v>
      </c>
      <c r="M151" s="200"/>
      <c r="N151" s="201">
        <f t="shared" ref="N151:N158" si="10">ROUND(L151*K151,2)</f>
        <v>0</v>
      </c>
      <c r="O151" s="200"/>
      <c r="P151" s="200"/>
      <c r="Q151" s="200"/>
      <c r="R151" s="131"/>
      <c r="T151" s="132" t="s">
        <v>3</v>
      </c>
      <c r="U151" s="36" t="s">
        <v>42</v>
      </c>
      <c r="V151" s="133">
        <v>0</v>
      </c>
      <c r="W151" s="133">
        <f t="shared" ref="W151:W158" si="11">V151*K151</f>
        <v>0</v>
      </c>
      <c r="X151" s="133">
        <v>0</v>
      </c>
      <c r="Y151" s="133">
        <f t="shared" ref="Y151:Y158" si="12">X151*K151</f>
        <v>0</v>
      </c>
      <c r="Z151" s="133">
        <v>0</v>
      </c>
      <c r="AA151" s="134">
        <f t="shared" ref="AA151:AA158" si="13">Z151*K151</f>
        <v>0</v>
      </c>
      <c r="AR151" s="13" t="s">
        <v>127</v>
      </c>
      <c r="AT151" s="13" t="s">
        <v>123</v>
      </c>
      <c r="AU151" s="13" t="s">
        <v>19</v>
      </c>
      <c r="AY151" s="13" t="s">
        <v>122</v>
      </c>
      <c r="BE151" s="135">
        <f t="shared" ref="BE151:BE158" si="14">IF(U151="základní",N151,0)</f>
        <v>0</v>
      </c>
      <c r="BF151" s="135">
        <f t="shared" ref="BF151:BF158" si="15">IF(U151="snížená",N151,0)</f>
        <v>0</v>
      </c>
      <c r="BG151" s="135">
        <f t="shared" ref="BG151:BG158" si="16">IF(U151="zákl. přenesená",N151,0)</f>
        <v>0</v>
      </c>
      <c r="BH151" s="135">
        <f t="shared" ref="BH151:BH158" si="17">IF(U151="sníž. přenesená",N151,0)</f>
        <v>0</v>
      </c>
      <c r="BI151" s="135">
        <f t="shared" ref="BI151:BI158" si="18">IF(U151="nulová",N151,0)</f>
        <v>0</v>
      </c>
      <c r="BJ151" s="13" t="s">
        <v>19</v>
      </c>
      <c r="BK151" s="135">
        <f t="shared" ref="BK151:BK158" si="19">ROUND(L151*K151,2)</f>
        <v>0</v>
      </c>
      <c r="BL151" s="13" t="s">
        <v>127</v>
      </c>
      <c r="BM151" s="13" t="s">
        <v>265</v>
      </c>
    </row>
    <row r="152" spans="2:65" s="1" customFormat="1" ht="22.5" customHeight="1" x14ac:dyDescent="0.3">
      <c r="B152" s="126"/>
      <c r="C152" s="127" t="s">
        <v>266</v>
      </c>
      <c r="D152" s="127" t="s">
        <v>123</v>
      </c>
      <c r="E152" s="128" t="s">
        <v>267</v>
      </c>
      <c r="F152" s="199" t="s">
        <v>268</v>
      </c>
      <c r="G152" s="200"/>
      <c r="H152" s="200"/>
      <c r="I152" s="200"/>
      <c r="J152" s="129" t="s">
        <v>139</v>
      </c>
      <c r="K152" s="130">
        <v>4</v>
      </c>
      <c r="L152" s="201">
        <v>0</v>
      </c>
      <c r="M152" s="200"/>
      <c r="N152" s="201">
        <f t="shared" si="10"/>
        <v>0</v>
      </c>
      <c r="O152" s="200"/>
      <c r="P152" s="200"/>
      <c r="Q152" s="200"/>
      <c r="R152" s="131"/>
      <c r="T152" s="132" t="s">
        <v>3</v>
      </c>
      <c r="U152" s="36" t="s">
        <v>42</v>
      </c>
      <c r="V152" s="133">
        <v>0</v>
      </c>
      <c r="W152" s="133">
        <f t="shared" si="11"/>
        <v>0</v>
      </c>
      <c r="X152" s="133">
        <v>0</v>
      </c>
      <c r="Y152" s="133">
        <f t="shared" si="12"/>
        <v>0</v>
      </c>
      <c r="Z152" s="133">
        <v>0</v>
      </c>
      <c r="AA152" s="134">
        <f t="shared" si="13"/>
        <v>0</v>
      </c>
      <c r="AR152" s="13" t="s">
        <v>127</v>
      </c>
      <c r="AT152" s="13" t="s">
        <v>123</v>
      </c>
      <c r="AU152" s="13" t="s">
        <v>19</v>
      </c>
      <c r="AY152" s="13" t="s">
        <v>122</v>
      </c>
      <c r="BE152" s="135">
        <f t="shared" si="14"/>
        <v>0</v>
      </c>
      <c r="BF152" s="135">
        <f t="shared" si="15"/>
        <v>0</v>
      </c>
      <c r="BG152" s="135">
        <f t="shared" si="16"/>
        <v>0</v>
      </c>
      <c r="BH152" s="135">
        <f t="shared" si="17"/>
        <v>0</v>
      </c>
      <c r="BI152" s="135">
        <f t="shared" si="18"/>
        <v>0</v>
      </c>
      <c r="BJ152" s="13" t="s">
        <v>19</v>
      </c>
      <c r="BK152" s="135">
        <f t="shared" si="19"/>
        <v>0</v>
      </c>
      <c r="BL152" s="13" t="s">
        <v>127</v>
      </c>
      <c r="BM152" s="13" t="s">
        <v>269</v>
      </c>
    </row>
    <row r="153" spans="2:65" s="1" customFormat="1" ht="22.5" customHeight="1" x14ac:dyDescent="0.3">
      <c r="B153" s="126"/>
      <c r="C153" s="127" t="s">
        <v>270</v>
      </c>
      <c r="D153" s="127" t="s">
        <v>123</v>
      </c>
      <c r="E153" s="128" t="s">
        <v>271</v>
      </c>
      <c r="F153" s="199" t="s">
        <v>272</v>
      </c>
      <c r="G153" s="200"/>
      <c r="H153" s="200"/>
      <c r="I153" s="200"/>
      <c r="J153" s="129" t="s">
        <v>139</v>
      </c>
      <c r="K153" s="130">
        <v>8</v>
      </c>
      <c r="L153" s="201">
        <v>0</v>
      </c>
      <c r="M153" s="200"/>
      <c r="N153" s="201">
        <f t="shared" si="10"/>
        <v>0</v>
      </c>
      <c r="O153" s="200"/>
      <c r="P153" s="200"/>
      <c r="Q153" s="200"/>
      <c r="R153" s="131"/>
      <c r="T153" s="132" t="s">
        <v>3</v>
      </c>
      <c r="U153" s="36" t="s">
        <v>42</v>
      </c>
      <c r="V153" s="133">
        <v>0</v>
      </c>
      <c r="W153" s="133">
        <f t="shared" si="11"/>
        <v>0</v>
      </c>
      <c r="X153" s="133">
        <v>0</v>
      </c>
      <c r="Y153" s="133">
        <f t="shared" si="12"/>
        <v>0</v>
      </c>
      <c r="Z153" s="133">
        <v>0</v>
      </c>
      <c r="AA153" s="134">
        <f t="shared" si="13"/>
        <v>0</v>
      </c>
      <c r="AR153" s="13" t="s">
        <v>127</v>
      </c>
      <c r="AT153" s="13" t="s">
        <v>123</v>
      </c>
      <c r="AU153" s="13" t="s">
        <v>19</v>
      </c>
      <c r="AY153" s="13" t="s">
        <v>122</v>
      </c>
      <c r="BE153" s="135">
        <f t="shared" si="14"/>
        <v>0</v>
      </c>
      <c r="BF153" s="135">
        <f t="shared" si="15"/>
        <v>0</v>
      </c>
      <c r="BG153" s="135">
        <f t="shared" si="16"/>
        <v>0</v>
      </c>
      <c r="BH153" s="135">
        <f t="shared" si="17"/>
        <v>0</v>
      </c>
      <c r="BI153" s="135">
        <f t="shared" si="18"/>
        <v>0</v>
      </c>
      <c r="BJ153" s="13" t="s">
        <v>19</v>
      </c>
      <c r="BK153" s="135">
        <f t="shared" si="19"/>
        <v>0</v>
      </c>
      <c r="BL153" s="13" t="s">
        <v>127</v>
      </c>
      <c r="BM153" s="13" t="s">
        <v>273</v>
      </c>
    </row>
    <row r="154" spans="2:65" s="1" customFormat="1" ht="22.5" customHeight="1" x14ac:dyDescent="0.3">
      <c r="B154" s="126"/>
      <c r="C154" s="127" t="s">
        <v>274</v>
      </c>
      <c r="D154" s="127" t="s">
        <v>123</v>
      </c>
      <c r="E154" s="128" t="s">
        <v>275</v>
      </c>
      <c r="F154" s="199" t="s">
        <v>276</v>
      </c>
      <c r="G154" s="200"/>
      <c r="H154" s="200"/>
      <c r="I154" s="200"/>
      <c r="J154" s="129" t="s">
        <v>139</v>
      </c>
      <c r="K154" s="130">
        <v>24</v>
      </c>
      <c r="L154" s="201">
        <v>0</v>
      </c>
      <c r="M154" s="200"/>
      <c r="N154" s="201">
        <f t="shared" si="10"/>
        <v>0</v>
      </c>
      <c r="O154" s="200"/>
      <c r="P154" s="200"/>
      <c r="Q154" s="200"/>
      <c r="R154" s="131"/>
      <c r="T154" s="132" t="s">
        <v>3</v>
      </c>
      <c r="U154" s="36" t="s">
        <v>42</v>
      </c>
      <c r="V154" s="133">
        <v>0</v>
      </c>
      <c r="W154" s="133">
        <f t="shared" si="11"/>
        <v>0</v>
      </c>
      <c r="X154" s="133">
        <v>0</v>
      </c>
      <c r="Y154" s="133">
        <f t="shared" si="12"/>
        <v>0</v>
      </c>
      <c r="Z154" s="133">
        <v>0</v>
      </c>
      <c r="AA154" s="134">
        <f t="shared" si="13"/>
        <v>0</v>
      </c>
      <c r="AR154" s="13" t="s">
        <v>127</v>
      </c>
      <c r="AT154" s="13" t="s">
        <v>123</v>
      </c>
      <c r="AU154" s="13" t="s">
        <v>19</v>
      </c>
      <c r="AY154" s="13" t="s">
        <v>122</v>
      </c>
      <c r="BE154" s="135">
        <f t="shared" si="14"/>
        <v>0</v>
      </c>
      <c r="BF154" s="135">
        <f t="shared" si="15"/>
        <v>0</v>
      </c>
      <c r="BG154" s="135">
        <f t="shared" si="16"/>
        <v>0</v>
      </c>
      <c r="BH154" s="135">
        <f t="shared" si="17"/>
        <v>0</v>
      </c>
      <c r="BI154" s="135">
        <f t="shared" si="18"/>
        <v>0</v>
      </c>
      <c r="BJ154" s="13" t="s">
        <v>19</v>
      </c>
      <c r="BK154" s="135">
        <f t="shared" si="19"/>
        <v>0</v>
      </c>
      <c r="BL154" s="13" t="s">
        <v>127</v>
      </c>
      <c r="BM154" s="13" t="s">
        <v>277</v>
      </c>
    </row>
    <row r="155" spans="2:65" s="1" customFormat="1" ht="31.5" customHeight="1" x14ac:dyDescent="0.3">
      <c r="B155" s="126"/>
      <c r="C155" s="127" t="s">
        <v>278</v>
      </c>
      <c r="D155" s="127" t="s">
        <v>123</v>
      </c>
      <c r="E155" s="128" t="s">
        <v>279</v>
      </c>
      <c r="F155" s="199" t="s">
        <v>280</v>
      </c>
      <c r="G155" s="200"/>
      <c r="H155" s="200"/>
      <c r="I155" s="200"/>
      <c r="J155" s="129" t="s">
        <v>149</v>
      </c>
      <c r="K155" s="130">
        <v>1</v>
      </c>
      <c r="L155" s="201">
        <v>0</v>
      </c>
      <c r="M155" s="200"/>
      <c r="N155" s="201">
        <f t="shared" si="10"/>
        <v>0</v>
      </c>
      <c r="O155" s="200"/>
      <c r="P155" s="200"/>
      <c r="Q155" s="200"/>
      <c r="R155" s="131"/>
      <c r="T155" s="132" t="s">
        <v>3</v>
      </c>
      <c r="U155" s="36" t="s">
        <v>42</v>
      </c>
      <c r="V155" s="133">
        <v>0</v>
      </c>
      <c r="W155" s="133">
        <f t="shared" si="11"/>
        <v>0</v>
      </c>
      <c r="X155" s="133">
        <v>0</v>
      </c>
      <c r="Y155" s="133">
        <f t="shared" si="12"/>
        <v>0</v>
      </c>
      <c r="Z155" s="133">
        <v>0</v>
      </c>
      <c r="AA155" s="134">
        <f t="shared" si="13"/>
        <v>0</v>
      </c>
      <c r="AR155" s="13" t="s">
        <v>127</v>
      </c>
      <c r="AT155" s="13" t="s">
        <v>123</v>
      </c>
      <c r="AU155" s="13" t="s">
        <v>19</v>
      </c>
      <c r="AY155" s="13" t="s">
        <v>122</v>
      </c>
      <c r="BE155" s="135">
        <f t="shared" si="14"/>
        <v>0</v>
      </c>
      <c r="BF155" s="135">
        <f t="shared" si="15"/>
        <v>0</v>
      </c>
      <c r="BG155" s="135">
        <f t="shared" si="16"/>
        <v>0</v>
      </c>
      <c r="BH155" s="135">
        <f t="shared" si="17"/>
        <v>0</v>
      </c>
      <c r="BI155" s="135">
        <f t="shared" si="18"/>
        <v>0</v>
      </c>
      <c r="BJ155" s="13" t="s">
        <v>19</v>
      </c>
      <c r="BK155" s="135">
        <f t="shared" si="19"/>
        <v>0</v>
      </c>
      <c r="BL155" s="13" t="s">
        <v>127</v>
      </c>
      <c r="BM155" s="13" t="s">
        <v>281</v>
      </c>
    </row>
    <row r="156" spans="2:65" s="1" customFormat="1" ht="22.5" customHeight="1" x14ac:dyDescent="0.3">
      <c r="B156" s="126"/>
      <c r="C156" s="127" t="s">
        <v>282</v>
      </c>
      <c r="D156" s="127" t="s">
        <v>123</v>
      </c>
      <c r="E156" s="128" t="s">
        <v>283</v>
      </c>
      <c r="F156" s="199" t="s">
        <v>284</v>
      </c>
      <c r="G156" s="200"/>
      <c r="H156" s="200"/>
      <c r="I156" s="200"/>
      <c r="J156" s="129" t="s">
        <v>135</v>
      </c>
      <c r="K156" s="130">
        <v>4</v>
      </c>
      <c r="L156" s="201">
        <v>0</v>
      </c>
      <c r="M156" s="200"/>
      <c r="N156" s="201">
        <f t="shared" si="10"/>
        <v>0</v>
      </c>
      <c r="O156" s="200"/>
      <c r="P156" s="200"/>
      <c r="Q156" s="200"/>
      <c r="R156" s="131"/>
      <c r="T156" s="132" t="s">
        <v>3</v>
      </c>
      <c r="U156" s="36" t="s">
        <v>42</v>
      </c>
      <c r="V156" s="133">
        <v>0</v>
      </c>
      <c r="W156" s="133">
        <f t="shared" si="11"/>
        <v>0</v>
      </c>
      <c r="X156" s="133">
        <v>0</v>
      </c>
      <c r="Y156" s="133">
        <f t="shared" si="12"/>
        <v>0</v>
      </c>
      <c r="Z156" s="133">
        <v>0</v>
      </c>
      <c r="AA156" s="134">
        <f t="shared" si="13"/>
        <v>0</v>
      </c>
      <c r="AR156" s="13" t="s">
        <v>127</v>
      </c>
      <c r="AT156" s="13" t="s">
        <v>123</v>
      </c>
      <c r="AU156" s="13" t="s">
        <v>19</v>
      </c>
      <c r="AY156" s="13" t="s">
        <v>122</v>
      </c>
      <c r="BE156" s="135">
        <f t="shared" si="14"/>
        <v>0</v>
      </c>
      <c r="BF156" s="135">
        <f t="shared" si="15"/>
        <v>0</v>
      </c>
      <c r="BG156" s="135">
        <f t="shared" si="16"/>
        <v>0</v>
      </c>
      <c r="BH156" s="135">
        <f t="shared" si="17"/>
        <v>0</v>
      </c>
      <c r="BI156" s="135">
        <f t="shared" si="18"/>
        <v>0</v>
      </c>
      <c r="BJ156" s="13" t="s">
        <v>19</v>
      </c>
      <c r="BK156" s="135">
        <f t="shared" si="19"/>
        <v>0</v>
      </c>
      <c r="BL156" s="13" t="s">
        <v>127</v>
      </c>
      <c r="BM156" s="13" t="s">
        <v>285</v>
      </c>
    </row>
    <row r="157" spans="2:65" s="1" customFormat="1" ht="22.5" customHeight="1" x14ac:dyDescent="0.3">
      <c r="B157" s="126"/>
      <c r="C157" s="127" t="s">
        <v>286</v>
      </c>
      <c r="D157" s="127" t="s">
        <v>123</v>
      </c>
      <c r="E157" s="128" t="s">
        <v>287</v>
      </c>
      <c r="F157" s="199" t="s">
        <v>288</v>
      </c>
      <c r="G157" s="200"/>
      <c r="H157" s="200"/>
      <c r="I157" s="200"/>
      <c r="J157" s="129" t="s">
        <v>139</v>
      </c>
      <c r="K157" s="130">
        <v>24</v>
      </c>
      <c r="L157" s="201">
        <v>0</v>
      </c>
      <c r="M157" s="200"/>
      <c r="N157" s="201">
        <f t="shared" si="10"/>
        <v>0</v>
      </c>
      <c r="O157" s="200"/>
      <c r="P157" s="200"/>
      <c r="Q157" s="200"/>
      <c r="R157" s="131"/>
      <c r="T157" s="132" t="s">
        <v>3</v>
      </c>
      <c r="U157" s="36" t="s">
        <v>42</v>
      </c>
      <c r="V157" s="133">
        <v>0</v>
      </c>
      <c r="W157" s="133">
        <f t="shared" si="11"/>
        <v>0</v>
      </c>
      <c r="X157" s="133">
        <v>0</v>
      </c>
      <c r="Y157" s="133">
        <f t="shared" si="12"/>
        <v>0</v>
      </c>
      <c r="Z157" s="133">
        <v>0</v>
      </c>
      <c r="AA157" s="134">
        <f t="shared" si="13"/>
        <v>0</v>
      </c>
      <c r="AR157" s="13" t="s">
        <v>127</v>
      </c>
      <c r="AT157" s="13" t="s">
        <v>123</v>
      </c>
      <c r="AU157" s="13" t="s">
        <v>19</v>
      </c>
      <c r="AY157" s="13" t="s">
        <v>122</v>
      </c>
      <c r="BE157" s="135">
        <f t="shared" si="14"/>
        <v>0</v>
      </c>
      <c r="BF157" s="135">
        <f t="shared" si="15"/>
        <v>0</v>
      </c>
      <c r="BG157" s="135">
        <f t="shared" si="16"/>
        <v>0</v>
      </c>
      <c r="BH157" s="135">
        <f t="shared" si="17"/>
        <v>0</v>
      </c>
      <c r="BI157" s="135">
        <f t="shared" si="18"/>
        <v>0</v>
      </c>
      <c r="BJ157" s="13" t="s">
        <v>19</v>
      </c>
      <c r="BK157" s="135">
        <f t="shared" si="19"/>
        <v>0</v>
      </c>
      <c r="BL157" s="13" t="s">
        <v>127</v>
      </c>
      <c r="BM157" s="13" t="s">
        <v>289</v>
      </c>
    </row>
    <row r="158" spans="2:65" s="1" customFormat="1" ht="22.5" customHeight="1" x14ac:dyDescent="0.3">
      <c r="B158" s="126"/>
      <c r="C158" s="127" t="s">
        <v>290</v>
      </c>
      <c r="D158" s="127" t="s">
        <v>123</v>
      </c>
      <c r="E158" s="128" t="s">
        <v>291</v>
      </c>
      <c r="F158" s="199" t="s">
        <v>292</v>
      </c>
      <c r="G158" s="200"/>
      <c r="H158" s="200"/>
      <c r="I158" s="200"/>
      <c r="J158" s="129" t="s">
        <v>139</v>
      </c>
      <c r="K158" s="130">
        <v>8</v>
      </c>
      <c r="L158" s="201">
        <v>0</v>
      </c>
      <c r="M158" s="200"/>
      <c r="N158" s="201">
        <f t="shared" si="10"/>
        <v>0</v>
      </c>
      <c r="O158" s="200"/>
      <c r="P158" s="200"/>
      <c r="Q158" s="200"/>
      <c r="R158" s="131"/>
      <c r="T158" s="132" t="s">
        <v>3</v>
      </c>
      <c r="U158" s="36" t="s">
        <v>42</v>
      </c>
      <c r="V158" s="133">
        <v>0</v>
      </c>
      <c r="W158" s="133">
        <f t="shared" si="11"/>
        <v>0</v>
      </c>
      <c r="X158" s="133">
        <v>0</v>
      </c>
      <c r="Y158" s="133">
        <f t="shared" si="12"/>
        <v>0</v>
      </c>
      <c r="Z158" s="133">
        <v>0</v>
      </c>
      <c r="AA158" s="134">
        <f t="shared" si="13"/>
        <v>0</v>
      </c>
      <c r="AR158" s="13" t="s">
        <v>127</v>
      </c>
      <c r="AT158" s="13" t="s">
        <v>123</v>
      </c>
      <c r="AU158" s="13" t="s">
        <v>19</v>
      </c>
      <c r="AY158" s="13" t="s">
        <v>122</v>
      </c>
      <c r="BE158" s="135">
        <f t="shared" si="14"/>
        <v>0</v>
      </c>
      <c r="BF158" s="135">
        <f t="shared" si="15"/>
        <v>0</v>
      </c>
      <c r="BG158" s="135">
        <f t="shared" si="16"/>
        <v>0</v>
      </c>
      <c r="BH158" s="135">
        <f t="shared" si="17"/>
        <v>0</v>
      </c>
      <c r="BI158" s="135">
        <f t="shared" si="18"/>
        <v>0</v>
      </c>
      <c r="BJ158" s="13" t="s">
        <v>19</v>
      </c>
      <c r="BK158" s="135">
        <f t="shared" si="19"/>
        <v>0</v>
      </c>
      <c r="BL158" s="13" t="s">
        <v>127</v>
      </c>
      <c r="BM158" s="13" t="s">
        <v>293</v>
      </c>
    </row>
    <row r="159" spans="2:65" s="8" customFormat="1" ht="37.35" customHeight="1" x14ac:dyDescent="0.35">
      <c r="B159" s="116"/>
      <c r="C159" s="117"/>
      <c r="D159" s="118" t="s">
        <v>106</v>
      </c>
      <c r="E159" s="118"/>
      <c r="F159" s="118"/>
      <c r="G159" s="118"/>
      <c r="H159" s="118"/>
      <c r="I159" s="118"/>
      <c r="J159" s="118"/>
      <c r="K159" s="118"/>
      <c r="L159" s="118"/>
      <c r="M159" s="118"/>
      <c r="N159" s="206">
        <f>BK159</f>
        <v>0</v>
      </c>
      <c r="O159" s="207"/>
      <c r="P159" s="207"/>
      <c r="Q159" s="207"/>
      <c r="R159" s="119"/>
      <c r="T159" s="120"/>
      <c r="U159" s="117"/>
      <c r="V159" s="117"/>
      <c r="W159" s="121">
        <f>SUM(W160:W163)</f>
        <v>0</v>
      </c>
      <c r="X159" s="117"/>
      <c r="Y159" s="121">
        <f>SUM(Y160:Y163)</f>
        <v>0</v>
      </c>
      <c r="Z159" s="117"/>
      <c r="AA159" s="122">
        <f>SUM(AA160:AA163)</f>
        <v>0</v>
      </c>
      <c r="AR159" s="123" t="s">
        <v>19</v>
      </c>
      <c r="AT159" s="124" t="s">
        <v>76</v>
      </c>
      <c r="AU159" s="124" t="s">
        <v>77</v>
      </c>
      <c r="AY159" s="123" t="s">
        <v>122</v>
      </c>
      <c r="BK159" s="125">
        <f>SUM(BK160:BK163)</f>
        <v>0</v>
      </c>
    </row>
    <row r="160" spans="2:65" s="1" customFormat="1" ht="22.5" customHeight="1" x14ac:dyDescent="0.3">
      <c r="B160" s="126"/>
      <c r="C160" s="127" t="s">
        <v>294</v>
      </c>
      <c r="D160" s="127" t="s">
        <v>123</v>
      </c>
      <c r="E160" s="128" t="s">
        <v>295</v>
      </c>
      <c r="F160" s="199" t="s">
        <v>296</v>
      </c>
      <c r="G160" s="200"/>
      <c r="H160" s="200"/>
      <c r="I160" s="200"/>
      <c r="J160" s="129" t="s">
        <v>139</v>
      </c>
      <c r="K160" s="130">
        <v>24</v>
      </c>
      <c r="L160" s="201">
        <v>0</v>
      </c>
      <c r="M160" s="200"/>
      <c r="N160" s="201">
        <f>ROUND(L160*K160,2)</f>
        <v>0</v>
      </c>
      <c r="O160" s="200"/>
      <c r="P160" s="200"/>
      <c r="Q160" s="200"/>
      <c r="R160" s="131"/>
      <c r="T160" s="132" t="s">
        <v>3</v>
      </c>
      <c r="U160" s="36" t="s">
        <v>42</v>
      </c>
      <c r="V160" s="133">
        <v>0</v>
      </c>
      <c r="W160" s="133">
        <f>V160*K160</f>
        <v>0</v>
      </c>
      <c r="X160" s="133">
        <v>0</v>
      </c>
      <c r="Y160" s="133">
        <f>X160*K160</f>
        <v>0</v>
      </c>
      <c r="Z160" s="133">
        <v>0</v>
      </c>
      <c r="AA160" s="134">
        <f>Z160*K160</f>
        <v>0</v>
      </c>
      <c r="AR160" s="13" t="s">
        <v>127</v>
      </c>
      <c r="AT160" s="13" t="s">
        <v>123</v>
      </c>
      <c r="AU160" s="13" t="s">
        <v>19</v>
      </c>
      <c r="AY160" s="13" t="s">
        <v>122</v>
      </c>
      <c r="BE160" s="135">
        <f>IF(U160="základní",N160,0)</f>
        <v>0</v>
      </c>
      <c r="BF160" s="135">
        <f>IF(U160="snížená",N160,0)</f>
        <v>0</v>
      </c>
      <c r="BG160" s="135">
        <f>IF(U160="zákl. přenesená",N160,0)</f>
        <v>0</v>
      </c>
      <c r="BH160" s="135">
        <f>IF(U160="sníž. přenesená",N160,0)</f>
        <v>0</v>
      </c>
      <c r="BI160" s="135">
        <f>IF(U160="nulová",N160,0)</f>
        <v>0</v>
      </c>
      <c r="BJ160" s="13" t="s">
        <v>19</v>
      </c>
      <c r="BK160" s="135">
        <f>ROUND(L160*K160,2)</f>
        <v>0</v>
      </c>
      <c r="BL160" s="13" t="s">
        <v>127</v>
      </c>
      <c r="BM160" s="13" t="s">
        <v>297</v>
      </c>
    </row>
    <row r="161" spans="2:65" s="1" customFormat="1" ht="22.5" customHeight="1" x14ac:dyDescent="0.3">
      <c r="B161" s="126"/>
      <c r="C161" s="127" t="s">
        <v>298</v>
      </c>
      <c r="D161" s="127" t="s">
        <v>123</v>
      </c>
      <c r="E161" s="128" t="s">
        <v>299</v>
      </c>
      <c r="F161" s="199" t="s">
        <v>300</v>
      </c>
      <c r="G161" s="200"/>
      <c r="H161" s="200"/>
      <c r="I161" s="200"/>
      <c r="J161" s="129" t="s">
        <v>139</v>
      </c>
      <c r="K161" s="130">
        <v>8</v>
      </c>
      <c r="L161" s="201">
        <v>0</v>
      </c>
      <c r="M161" s="200"/>
      <c r="N161" s="201">
        <f>ROUND(L161*K161,2)</f>
        <v>0</v>
      </c>
      <c r="O161" s="200"/>
      <c r="P161" s="200"/>
      <c r="Q161" s="200"/>
      <c r="R161" s="131"/>
      <c r="T161" s="132" t="s">
        <v>3</v>
      </c>
      <c r="U161" s="36" t="s">
        <v>42</v>
      </c>
      <c r="V161" s="133">
        <v>0</v>
      </c>
      <c r="W161" s="133">
        <f>V161*K161</f>
        <v>0</v>
      </c>
      <c r="X161" s="133">
        <v>0</v>
      </c>
      <c r="Y161" s="133">
        <f>X161*K161</f>
        <v>0</v>
      </c>
      <c r="Z161" s="133">
        <v>0</v>
      </c>
      <c r="AA161" s="134">
        <f>Z161*K161</f>
        <v>0</v>
      </c>
      <c r="AR161" s="13" t="s">
        <v>127</v>
      </c>
      <c r="AT161" s="13" t="s">
        <v>123</v>
      </c>
      <c r="AU161" s="13" t="s">
        <v>19</v>
      </c>
      <c r="AY161" s="13" t="s">
        <v>122</v>
      </c>
      <c r="BE161" s="135">
        <f>IF(U161="základní",N161,0)</f>
        <v>0</v>
      </c>
      <c r="BF161" s="135">
        <f>IF(U161="snížená",N161,0)</f>
        <v>0</v>
      </c>
      <c r="BG161" s="135">
        <f>IF(U161="zákl. přenesená",N161,0)</f>
        <v>0</v>
      </c>
      <c r="BH161" s="135">
        <f>IF(U161="sníž. přenesená",N161,0)</f>
        <v>0</v>
      </c>
      <c r="BI161" s="135">
        <f>IF(U161="nulová",N161,0)</f>
        <v>0</v>
      </c>
      <c r="BJ161" s="13" t="s">
        <v>19</v>
      </c>
      <c r="BK161" s="135">
        <f>ROUND(L161*K161,2)</f>
        <v>0</v>
      </c>
      <c r="BL161" s="13" t="s">
        <v>127</v>
      </c>
      <c r="BM161" s="13" t="s">
        <v>301</v>
      </c>
    </row>
    <row r="162" spans="2:65" s="1" customFormat="1" ht="22.5" customHeight="1" x14ac:dyDescent="0.3">
      <c r="B162" s="126"/>
      <c r="C162" s="127" t="s">
        <v>302</v>
      </c>
      <c r="D162" s="127" t="s">
        <v>123</v>
      </c>
      <c r="E162" s="128" t="s">
        <v>303</v>
      </c>
      <c r="F162" s="199" t="s">
        <v>304</v>
      </c>
      <c r="G162" s="200"/>
      <c r="H162" s="200"/>
      <c r="I162" s="200"/>
      <c r="J162" s="129" t="s">
        <v>149</v>
      </c>
      <c r="K162" s="130">
        <v>1</v>
      </c>
      <c r="L162" s="201">
        <v>0</v>
      </c>
      <c r="M162" s="200"/>
      <c r="N162" s="201">
        <f>ROUND(L162*K162,2)</f>
        <v>0</v>
      </c>
      <c r="O162" s="200"/>
      <c r="P162" s="200"/>
      <c r="Q162" s="200"/>
      <c r="R162" s="131"/>
      <c r="T162" s="132" t="s">
        <v>3</v>
      </c>
      <c r="U162" s="36" t="s">
        <v>42</v>
      </c>
      <c r="V162" s="133">
        <v>0</v>
      </c>
      <c r="W162" s="133">
        <f>V162*K162</f>
        <v>0</v>
      </c>
      <c r="X162" s="133">
        <v>0</v>
      </c>
      <c r="Y162" s="133">
        <f>X162*K162</f>
        <v>0</v>
      </c>
      <c r="Z162" s="133">
        <v>0</v>
      </c>
      <c r="AA162" s="134">
        <f>Z162*K162</f>
        <v>0</v>
      </c>
      <c r="AR162" s="13" t="s">
        <v>127</v>
      </c>
      <c r="AT162" s="13" t="s">
        <v>123</v>
      </c>
      <c r="AU162" s="13" t="s">
        <v>19</v>
      </c>
      <c r="AY162" s="13" t="s">
        <v>122</v>
      </c>
      <c r="BE162" s="135">
        <f>IF(U162="základní",N162,0)</f>
        <v>0</v>
      </c>
      <c r="BF162" s="135">
        <f>IF(U162="snížená",N162,0)</f>
        <v>0</v>
      </c>
      <c r="BG162" s="135">
        <f>IF(U162="zákl. přenesená",N162,0)</f>
        <v>0</v>
      </c>
      <c r="BH162" s="135">
        <f>IF(U162="sníž. přenesená",N162,0)</f>
        <v>0</v>
      </c>
      <c r="BI162" s="135">
        <f>IF(U162="nulová",N162,0)</f>
        <v>0</v>
      </c>
      <c r="BJ162" s="13" t="s">
        <v>19</v>
      </c>
      <c r="BK162" s="135">
        <f>ROUND(L162*K162,2)</f>
        <v>0</v>
      </c>
      <c r="BL162" s="13" t="s">
        <v>127</v>
      </c>
      <c r="BM162" s="13" t="s">
        <v>305</v>
      </c>
    </row>
    <row r="163" spans="2:65" s="1" customFormat="1" ht="22.5" customHeight="1" x14ac:dyDescent="0.3">
      <c r="B163" s="126"/>
      <c r="C163" s="127" t="s">
        <v>306</v>
      </c>
      <c r="D163" s="127" t="s">
        <v>123</v>
      </c>
      <c r="E163" s="128" t="s">
        <v>307</v>
      </c>
      <c r="F163" s="199" t="s">
        <v>308</v>
      </c>
      <c r="G163" s="200"/>
      <c r="H163" s="200"/>
      <c r="I163" s="200"/>
      <c r="J163" s="129" t="s">
        <v>144</v>
      </c>
      <c r="K163" s="130">
        <v>1</v>
      </c>
      <c r="L163" s="201">
        <v>0</v>
      </c>
      <c r="M163" s="200"/>
      <c r="N163" s="201">
        <f>ROUND(L163*K163,2)</f>
        <v>0</v>
      </c>
      <c r="O163" s="200"/>
      <c r="P163" s="200"/>
      <c r="Q163" s="200"/>
      <c r="R163" s="131"/>
      <c r="T163" s="132" t="s">
        <v>3</v>
      </c>
      <c r="U163" s="136" t="s">
        <v>42</v>
      </c>
      <c r="V163" s="137">
        <v>0</v>
      </c>
      <c r="W163" s="137">
        <f>V163*K163</f>
        <v>0</v>
      </c>
      <c r="X163" s="137">
        <v>0</v>
      </c>
      <c r="Y163" s="137">
        <f>X163*K163</f>
        <v>0</v>
      </c>
      <c r="Z163" s="137">
        <v>0</v>
      </c>
      <c r="AA163" s="138">
        <f>Z163*K163</f>
        <v>0</v>
      </c>
      <c r="AR163" s="13" t="s">
        <v>127</v>
      </c>
      <c r="AT163" s="13" t="s">
        <v>123</v>
      </c>
      <c r="AU163" s="13" t="s">
        <v>19</v>
      </c>
      <c r="AY163" s="13" t="s">
        <v>122</v>
      </c>
      <c r="BE163" s="135">
        <f>IF(U163="základní",N163,0)</f>
        <v>0</v>
      </c>
      <c r="BF163" s="135">
        <f>IF(U163="snížená",N163,0)</f>
        <v>0</v>
      </c>
      <c r="BG163" s="135">
        <f>IF(U163="zákl. přenesená",N163,0)</f>
        <v>0</v>
      </c>
      <c r="BH163" s="135">
        <f>IF(U163="sníž. přenesená",N163,0)</f>
        <v>0</v>
      </c>
      <c r="BI163" s="135">
        <f>IF(U163="nulová",N163,0)</f>
        <v>0</v>
      </c>
      <c r="BJ163" s="13" t="s">
        <v>19</v>
      </c>
      <c r="BK163" s="135">
        <f>ROUND(L163*K163,2)</f>
        <v>0</v>
      </c>
      <c r="BL163" s="13" t="s">
        <v>127</v>
      </c>
      <c r="BM163" s="13" t="s">
        <v>309</v>
      </c>
    </row>
    <row r="164" spans="2:65" s="1" customFormat="1" ht="6.95" customHeight="1" x14ac:dyDescent="0.3"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3"/>
    </row>
  </sheetData>
  <mergeCells count="197">
    <mergeCell ref="N119:Q119"/>
    <mergeCell ref="N150:Q150"/>
    <mergeCell ref="N159:Q159"/>
    <mergeCell ref="H1:K1"/>
    <mergeCell ref="S2:AC2"/>
    <mergeCell ref="F161:I161"/>
    <mergeCell ref="L161:M161"/>
    <mergeCell ref="N161:Q161"/>
    <mergeCell ref="F162:I162"/>
    <mergeCell ref="L162:M162"/>
    <mergeCell ref="N162:Q162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F163:I163"/>
    <mergeCell ref="L163:M163"/>
    <mergeCell ref="N163:Q163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M107:P107"/>
    <mergeCell ref="M109:Q109"/>
    <mergeCell ref="M110:Q110"/>
    <mergeCell ref="F112:I112"/>
    <mergeCell ref="L112:M112"/>
    <mergeCell ref="N112:Q112"/>
    <mergeCell ref="F115:I115"/>
    <mergeCell ref="L115:M115"/>
    <mergeCell ref="N115:Q115"/>
    <mergeCell ref="N113:Q113"/>
    <mergeCell ref="N114:Q114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2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4"/>
  <sheetViews>
    <sheetView showGridLines="0" workbookViewId="0">
      <pane ySplit="1" topLeftCell="A106" activePane="bottomLeft" state="frozen"/>
      <selection pane="bottomLeft" activeCell="M127" sqref="M12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49"/>
      <c r="B1" s="147"/>
      <c r="C1" s="147"/>
      <c r="D1" s="148" t="s">
        <v>1</v>
      </c>
      <c r="E1" s="147"/>
      <c r="F1" s="145" t="s">
        <v>333</v>
      </c>
      <c r="G1" s="145"/>
      <c r="H1" s="208" t="s">
        <v>334</v>
      </c>
      <c r="I1" s="208"/>
      <c r="J1" s="208"/>
      <c r="K1" s="208"/>
      <c r="L1" s="145" t="s">
        <v>335</v>
      </c>
      <c r="M1" s="147"/>
      <c r="N1" s="147"/>
      <c r="O1" s="148" t="s">
        <v>92</v>
      </c>
      <c r="P1" s="147"/>
      <c r="Q1" s="147"/>
      <c r="R1" s="147"/>
      <c r="S1" s="145" t="s">
        <v>336</v>
      </c>
      <c r="T1" s="145"/>
      <c r="U1" s="149"/>
      <c r="V1" s="149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53" t="s">
        <v>5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S2" s="176" t="s">
        <v>6</v>
      </c>
      <c r="T2" s="154"/>
      <c r="U2" s="154"/>
      <c r="V2" s="154"/>
      <c r="W2" s="154"/>
      <c r="X2" s="154"/>
      <c r="Y2" s="154"/>
      <c r="Z2" s="154"/>
      <c r="AA2" s="154"/>
      <c r="AB2" s="154"/>
      <c r="AC2" s="154"/>
      <c r="AT2" s="13" t="s">
        <v>87</v>
      </c>
    </row>
    <row r="3" spans="1:66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93</v>
      </c>
    </row>
    <row r="4" spans="1:66" ht="36.950000000000003" customHeight="1" x14ac:dyDescent="0.3">
      <c r="B4" s="17"/>
      <c r="C4" s="155" t="s">
        <v>94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9"/>
      <c r="T4" s="20" t="s">
        <v>11</v>
      </c>
      <c r="AT4" s="13" t="s">
        <v>4</v>
      </c>
    </row>
    <row r="5" spans="1:66" ht="6.95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4" t="s">
        <v>15</v>
      </c>
      <c r="E6" s="18"/>
      <c r="F6" s="185" t="str">
        <f>'Rekapitulace stavby'!K6</f>
        <v>Rekonstrukce trafostanice</v>
      </c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8"/>
      <c r="R6" s="19"/>
    </row>
    <row r="7" spans="1:66" s="1" customFormat="1" ht="32.85" customHeight="1" x14ac:dyDescent="0.3">
      <c r="B7" s="27"/>
      <c r="C7" s="28"/>
      <c r="D7" s="23" t="s">
        <v>95</v>
      </c>
      <c r="E7" s="28"/>
      <c r="F7" s="158" t="s">
        <v>310</v>
      </c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28"/>
      <c r="R7" s="29"/>
    </row>
    <row r="8" spans="1:66" s="1" customFormat="1" ht="14.45" customHeight="1" x14ac:dyDescent="0.3">
      <c r="B8" s="27"/>
      <c r="C8" s="28"/>
      <c r="D8" s="24" t="s">
        <v>17</v>
      </c>
      <c r="E8" s="28"/>
      <c r="F8" s="22" t="s">
        <v>3</v>
      </c>
      <c r="G8" s="28"/>
      <c r="H8" s="28"/>
      <c r="I8" s="28"/>
      <c r="J8" s="28"/>
      <c r="K8" s="28"/>
      <c r="L8" s="28"/>
      <c r="M8" s="24" t="s">
        <v>18</v>
      </c>
      <c r="N8" s="28"/>
      <c r="O8" s="22" t="s">
        <v>3</v>
      </c>
      <c r="P8" s="28"/>
      <c r="Q8" s="28"/>
      <c r="R8" s="29"/>
    </row>
    <row r="9" spans="1:66" s="1" customFormat="1" ht="14.45" customHeight="1" x14ac:dyDescent="0.3">
      <c r="B9" s="27"/>
      <c r="C9" s="28"/>
      <c r="D9" s="24" t="s">
        <v>20</v>
      </c>
      <c r="E9" s="28"/>
      <c r="F9" s="22" t="s">
        <v>21</v>
      </c>
      <c r="G9" s="28"/>
      <c r="H9" s="28"/>
      <c r="I9" s="28"/>
      <c r="J9" s="28"/>
      <c r="K9" s="28"/>
      <c r="L9" s="28"/>
      <c r="M9" s="24" t="s">
        <v>22</v>
      </c>
      <c r="N9" s="28"/>
      <c r="O9" s="186" t="str">
        <f>'Rekapitulace stavby'!AN8</f>
        <v>28.1.2016</v>
      </c>
      <c r="P9" s="168"/>
      <c r="Q9" s="28"/>
      <c r="R9" s="29"/>
    </row>
    <row r="10" spans="1:66" s="1" customFormat="1" ht="10.9" customHeight="1" x14ac:dyDescent="0.3"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9"/>
    </row>
    <row r="11" spans="1:66" s="1" customFormat="1" ht="14.45" customHeight="1" x14ac:dyDescent="0.3">
      <c r="B11" s="27"/>
      <c r="C11" s="28"/>
      <c r="D11" s="24" t="s">
        <v>26</v>
      </c>
      <c r="E11" s="28"/>
      <c r="F11" s="28"/>
      <c r="G11" s="28"/>
      <c r="H11" s="28"/>
      <c r="I11" s="28"/>
      <c r="J11" s="28"/>
      <c r="K11" s="28"/>
      <c r="L11" s="28"/>
      <c r="M11" s="24" t="s">
        <v>27</v>
      </c>
      <c r="N11" s="28"/>
      <c r="O11" s="157" t="s">
        <v>3</v>
      </c>
      <c r="P11" s="168"/>
      <c r="Q11" s="28"/>
      <c r="R11" s="29"/>
    </row>
    <row r="12" spans="1:66" s="1" customFormat="1" ht="18" customHeight="1" x14ac:dyDescent="0.3">
      <c r="B12" s="27"/>
      <c r="C12" s="28"/>
      <c r="D12" s="28"/>
      <c r="E12" s="22" t="s">
        <v>28</v>
      </c>
      <c r="F12" s="28"/>
      <c r="G12" s="28"/>
      <c r="H12" s="28"/>
      <c r="I12" s="28"/>
      <c r="J12" s="28"/>
      <c r="K12" s="28"/>
      <c r="L12" s="28"/>
      <c r="M12" s="24" t="s">
        <v>29</v>
      </c>
      <c r="N12" s="28"/>
      <c r="O12" s="157" t="s">
        <v>3</v>
      </c>
      <c r="P12" s="168"/>
      <c r="Q12" s="28"/>
      <c r="R12" s="29"/>
    </row>
    <row r="13" spans="1:66" s="1" customFormat="1" ht="6.95" customHeight="1" x14ac:dyDescent="0.3"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66" s="1" customFormat="1" ht="14.45" customHeight="1" x14ac:dyDescent="0.3">
      <c r="B14" s="27"/>
      <c r="C14" s="28"/>
      <c r="D14" s="24" t="s">
        <v>30</v>
      </c>
      <c r="E14" s="28"/>
      <c r="F14" s="28"/>
      <c r="G14" s="28"/>
      <c r="H14" s="28"/>
      <c r="I14" s="28"/>
      <c r="J14" s="28"/>
      <c r="K14" s="28"/>
      <c r="L14" s="28"/>
      <c r="M14" s="24" t="s">
        <v>27</v>
      </c>
      <c r="N14" s="28"/>
      <c r="O14" s="157" t="str">
        <f>IF('Rekapitulace stavby'!AN13="","",'Rekapitulace stavby'!AN13)</f>
        <v/>
      </c>
      <c r="P14" s="168"/>
      <c r="Q14" s="28"/>
      <c r="R14" s="29"/>
    </row>
    <row r="15" spans="1:66" s="1" customFormat="1" ht="18" customHeight="1" x14ac:dyDescent="0.3">
      <c r="B15" s="27"/>
      <c r="C15" s="28"/>
      <c r="D15" s="28"/>
      <c r="E15" s="22" t="str">
        <f>IF('Rekapitulace stavby'!E14="","",'Rekapitulace stavby'!E14)</f>
        <v xml:space="preserve"> </v>
      </c>
      <c r="F15" s="28"/>
      <c r="G15" s="28"/>
      <c r="H15" s="28"/>
      <c r="I15" s="28"/>
      <c r="J15" s="28"/>
      <c r="K15" s="28"/>
      <c r="L15" s="28"/>
      <c r="M15" s="24" t="s">
        <v>29</v>
      </c>
      <c r="N15" s="28"/>
      <c r="O15" s="157" t="str">
        <f>IF('Rekapitulace stavby'!AN14="","",'Rekapitulace stavby'!AN14)</f>
        <v/>
      </c>
      <c r="P15" s="168"/>
      <c r="Q15" s="28"/>
      <c r="R15" s="29"/>
    </row>
    <row r="16" spans="1:66" s="1" customFormat="1" ht="6.95" customHeight="1" x14ac:dyDescent="0.3">
      <c r="B16" s="27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9"/>
    </row>
    <row r="17" spans="2:18" s="1" customFormat="1" ht="14.45" customHeight="1" x14ac:dyDescent="0.3">
      <c r="B17" s="27"/>
      <c r="C17" s="28"/>
      <c r="D17" s="24" t="s">
        <v>32</v>
      </c>
      <c r="E17" s="28"/>
      <c r="F17" s="28"/>
      <c r="G17" s="28"/>
      <c r="H17" s="28"/>
      <c r="I17" s="28"/>
      <c r="J17" s="28"/>
      <c r="K17" s="28"/>
      <c r="L17" s="28"/>
      <c r="M17" s="24" t="s">
        <v>27</v>
      </c>
      <c r="N17" s="28"/>
      <c r="O17" s="157" t="s">
        <v>3</v>
      </c>
      <c r="P17" s="168"/>
      <c r="Q17" s="28"/>
      <c r="R17" s="29"/>
    </row>
    <row r="18" spans="2:18" s="1" customFormat="1" ht="18" customHeight="1" x14ac:dyDescent="0.3">
      <c r="B18" s="27"/>
      <c r="C18" s="28"/>
      <c r="D18" s="28"/>
      <c r="E18" s="22" t="s">
        <v>33</v>
      </c>
      <c r="F18" s="28"/>
      <c r="G18" s="28"/>
      <c r="H18" s="28"/>
      <c r="I18" s="28"/>
      <c r="J18" s="28"/>
      <c r="K18" s="28"/>
      <c r="L18" s="28"/>
      <c r="M18" s="24" t="s">
        <v>29</v>
      </c>
      <c r="N18" s="28"/>
      <c r="O18" s="157" t="s">
        <v>3</v>
      </c>
      <c r="P18" s="168"/>
      <c r="Q18" s="28"/>
      <c r="R18" s="29"/>
    </row>
    <row r="19" spans="2:18" s="1" customFormat="1" ht="6.95" customHeight="1" x14ac:dyDescent="0.3"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2:18" s="1" customFormat="1" ht="14.45" customHeight="1" x14ac:dyDescent="0.3">
      <c r="B20" s="27"/>
      <c r="C20" s="28"/>
      <c r="D20" s="24" t="s">
        <v>35</v>
      </c>
      <c r="E20" s="28"/>
      <c r="F20" s="28"/>
      <c r="G20" s="28"/>
      <c r="H20" s="28"/>
      <c r="I20" s="28"/>
      <c r="J20" s="28"/>
      <c r="K20" s="28"/>
      <c r="L20" s="28"/>
      <c r="M20" s="24" t="s">
        <v>27</v>
      </c>
      <c r="N20" s="28"/>
      <c r="O20" s="157" t="str">
        <f>IF('Rekapitulace stavby'!AN19="","",'Rekapitulace stavby'!AN19)</f>
        <v/>
      </c>
      <c r="P20" s="168"/>
      <c r="Q20" s="28"/>
      <c r="R20" s="29"/>
    </row>
    <row r="21" spans="2:18" s="1" customFormat="1" ht="18" customHeight="1" x14ac:dyDescent="0.3">
      <c r="B21" s="27"/>
      <c r="C21" s="28"/>
      <c r="D21" s="28"/>
      <c r="E21" s="22" t="str">
        <f>IF('Rekapitulace stavby'!E20="","",'Rekapitulace stavby'!E20)</f>
        <v xml:space="preserve"> </v>
      </c>
      <c r="F21" s="28"/>
      <c r="G21" s="28"/>
      <c r="H21" s="28"/>
      <c r="I21" s="28"/>
      <c r="J21" s="28"/>
      <c r="K21" s="28"/>
      <c r="L21" s="28"/>
      <c r="M21" s="24" t="s">
        <v>29</v>
      </c>
      <c r="N21" s="28"/>
      <c r="O21" s="157" t="str">
        <f>IF('Rekapitulace stavby'!AN20="","",'Rekapitulace stavby'!AN20)</f>
        <v/>
      </c>
      <c r="P21" s="168"/>
      <c r="Q21" s="28"/>
      <c r="R21" s="29"/>
    </row>
    <row r="22" spans="2:18" s="1" customFormat="1" ht="6.95" customHeight="1" x14ac:dyDescent="0.3">
      <c r="B22" s="2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9"/>
    </row>
    <row r="23" spans="2:18" s="1" customFormat="1" ht="14.45" customHeight="1" x14ac:dyDescent="0.3">
      <c r="B23" s="27"/>
      <c r="C23" s="28"/>
      <c r="D23" s="24" t="s">
        <v>36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2:18" s="1" customFormat="1" ht="22.5" customHeight="1" x14ac:dyDescent="0.3">
      <c r="B24" s="27"/>
      <c r="C24" s="28"/>
      <c r="D24" s="28"/>
      <c r="E24" s="159" t="s">
        <v>3</v>
      </c>
      <c r="F24" s="168"/>
      <c r="G24" s="168"/>
      <c r="H24" s="168"/>
      <c r="I24" s="168"/>
      <c r="J24" s="168"/>
      <c r="K24" s="168"/>
      <c r="L24" s="168"/>
      <c r="M24" s="28"/>
      <c r="N24" s="28"/>
      <c r="O24" s="28"/>
      <c r="P24" s="28"/>
      <c r="Q24" s="28"/>
      <c r="R24" s="29"/>
    </row>
    <row r="25" spans="2:18" s="1" customFormat="1" ht="6.95" customHeight="1" x14ac:dyDescent="0.3">
      <c r="B25" s="27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2:18" s="1" customFormat="1" ht="6.95" customHeight="1" x14ac:dyDescent="0.3">
      <c r="B26" s="27"/>
      <c r="C26" s="28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28"/>
      <c r="R26" s="29"/>
    </row>
    <row r="27" spans="2:18" s="1" customFormat="1" ht="14.45" customHeight="1" x14ac:dyDescent="0.3">
      <c r="B27" s="27"/>
      <c r="C27" s="28"/>
      <c r="D27" s="96" t="s">
        <v>96</v>
      </c>
      <c r="E27" s="28"/>
      <c r="F27" s="28"/>
      <c r="G27" s="28"/>
      <c r="H27" s="28"/>
      <c r="I27" s="28"/>
      <c r="J27" s="28"/>
      <c r="K27" s="28"/>
      <c r="L27" s="28"/>
      <c r="M27" s="182">
        <f>N88</f>
        <v>0</v>
      </c>
      <c r="N27" s="168"/>
      <c r="O27" s="168"/>
      <c r="P27" s="168"/>
      <c r="Q27" s="28"/>
      <c r="R27" s="29"/>
    </row>
    <row r="28" spans="2:18" s="1" customFormat="1" ht="14.45" customHeight="1" x14ac:dyDescent="0.3">
      <c r="B28" s="27"/>
      <c r="C28" s="28"/>
      <c r="D28" s="26" t="s">
        <v>97</v>
      </c>
      <c r="E28" s="28"/>
      <c r="F28" s="28"/>
      <c r="G28" s="28"/>
      <c r="H28" s="28"/>
      <c r="I28" s="28"/>
      <c r="J28" s="28"/>
      <c r="K28" s="28"/>
      <c r="L28" s="28"/>
      <c r="M28" s="182">
        <f>N95</f>
        <v>0</v>
      </c>
      <c r="N28" s="168"/>
      <c r="O28" s="168"/>
      <c r="P28" s="168"/>
      <c r="Q28" s="28"/>
      <c r="R28" s="29"/>
    </row>
    <row r="29" spans="2:18" s="1" customFormat="1" ht="6.95" customHeight="1" x14ac:dyDescent="0.3">
      <c r="B29" s="27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2:18" s="1" customFormat="1" ht="25.35" customHeight="1" x14ac:dyDescent="0.3">
      <c r="B30" s="27"/>
      <c r="C30" s="28"/>
      <c r="D30" s="97" t="s">
        <v>40</v>
      </c>
      <c r="E30" s="28"/>
      <c r="F30" s="28"/>
      <c r="G30" s="28"/>
      <c r="H30" s="28"/>
      <c r="I30" s="28"/>
      <c r="J30" s="28"/>
      <c r="K30" s="28"/>
      <c r="L30" s="28"/>
      <c r="M30" s="187">
        <f>ROUND(M27+M28,2)</f>
        <v>0</v>
      </c>
      <c r="N30" s="168"/>
      <c r="O30" s="168"/>
      <c r="P30" s="168"/>
      <c r="Q30" s="28"/>
      <c r="R30" s="29"/>
    </row>
    <row r="31" spans="2:18" s="1" customFormat="1" ht="6.95" customHeight="1" x14ac:dyDescent="0.3">
      <c r="B31" s="27"/>
      <c r="C31" s="28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28"/>
      <c r="R31" s="29"/>
    </row>
    <row r="32" spans="2:18" s="1" customFormat="1" ht="14.45" customHeight="1" x14ac:dyDescent="0.3">
      <c r="B32" s="27"/>
      <c r="C32" s="28"/>
      <c r="D32" s="34" t="s">
        <v>41</v>
      </c>
      <c r="E32" s="34" t="s">
        <v>42</v>
      </c>
      <c r="F32" s="35">
        <v>0.21</v>
      </c>
      <c r="G32" s="98" t="s">
        <v>43</v>
      </c>
      <c r="H32" s="188">
        <f>ROUND((SUM(BE95:BE96)+SUM(BE114:BE123)), 2)</f>
        <v>0</v>
      </c>
      <c r="I32" s="168"/>
      <c r="J32" s="168"/>
      <c r="K32" s="28"/>
      <c r="L32" s="28"/>
      <c r="M32" s="188">
        <f>ROUND(ROUND((SUM(BE95:BE96)+SUM(BE114:BE123)), 2)*F32, 2)</f>
        <v>0</v>
      </c>
      <c r="N32" s="168"/>
      <c r="O32" s="168"/>
      <c r="P32" s="168"/>
      <c r="Q32" s="28"/>
      <c r="R32" s="29"/>
    </row>
    <row r="33" spans="2:18" s="1" customFormat="1" ht="14.45" customHeight="1" x14ac:dyDescent="0.3">
      <c r="B33" s="27"/>
      <c r="C33" s="28"/>
      <c r="D33" s="28"/>
      <c r="E33" s="34" t="s">
        <v>44</v>
      </c>
      <c r="F33" s="35">
        <v>0.15</v>
      </c>
      <c r="G33" s="98" t="s">
        <v>43</v>
      </c>
      <c r="H33" s="188">
        <f>ROUND((SUM(BF95:BF96)+SUM(BF114:BF123)), 2)</f>
        <v>0</v>
      </c>
      <c r="I33" s="168"/>
      <c r="J33" s="168"/>
      <c r="K33" s="28"/>
      <c r="L33" s="28"/>
      <c r="M33" s="188">
        <f>ROUND(ROUND((SUM(BF95:BF96)+SUM(BF114:BF123)), 2)*F33, 2)</f>
        <v>0</v>
      </c>
      <c r="N33" s="168"/>
      <c r="O33" s="168"/>
      <c r="P33" s="168"/>
      <c r="Q33" s="28"/>
      <c r="R33" s="29"/>
    </row>
    <row r="34" spans="2:18" s="1" customFormat="1" ht="14.45" hidden="1" customHeight="1" x14ac:dyDescent="0.3">
      <c r="B34" s="27"/>
      <c r="C34" s="28"/>
      <c r="D34" s="28"/>
      <c r="E34" s="34" t="s">
        <v>45</v>
      </c>
      <c r="F34" s="35">
        <v>0.21</v>
      </c>
      <c r="G34" s="98" t="s">
        <v>43</v>
      </c>
      <c r="H34" s="188">
        <f>ROUND((SUM(BG95:BG96)+SUM(BG114:BG123)), 2)</f>
        <v>0</v>
      </c>
      <c r="I34" s="168"/>
      <c r="J34" s="168"/>
      <c r="K34" s="28"/>
      <c r="L34" s="28"/>
      <c r="M34" s="188">
        <v>0</v>
      </c>
      <c r="N34" s="168"/>
      <c r="O34" s="168"/>
      <c r="P34" s="168"/>
      <c r="Q34" s="28"/>
      <c r="R34" s="29"/>
    </row>
    <row r="35" spans="2:18" s="1" customFormat="1" ht="14.45" hidden="1" customHeight="1" x14ac:dyDescent="0.3">
      <c r="B35" s="27"/>
      <c r="C35" s="28"/>
      <c r="D35" s="28"/>
      <c r="E35" s="34" t="s">
        <v>46</v>
      </c>
      <c r="F35" s="35">
        <v>0.15</v>
      </c>
      <c r="G35" s="98" t="s">
        <v>43</v>
      </c>
      <c r="H35" s="188">
        <f>ROUND((SUM(BH95:BH96)+SUM(BH114:BH123)), 2)</f>
        <v>0</v>
      </c>
      <c r="I35" s="168"/>
      <c r="J35" s="168"/>
      <c r="K35" s="28"/>
      <c r="L35" s="28"/>
      <c r="M35" s="188">
        <v>0</v>
      </c>
      <c r="N35" s="168"/>
      <c r="O35" s="168"/>
      <c r="P35" s="168"/>
      <c r="Q35" s="28"/>
      <c r="R35" s="29"/>
    </row>
    <row r="36" spans="2:18" s="1" customFormat="1" ht="14.45" hidden="1" customHeight="1" x14ac:dyDescent="0.3">
      <c r="B36" s="27"/>
      <c r="C36" s="28"/>
      <c r="D36" s="28"/>
      <c r="E36" s="34" t="s">
        <v>47</v>
      </c>
      <c r="F36" s="35">
        <v>0</v>
      </c>
      <c r="G36" s="98" t="s">
        <v>43</v>
      </c>
      <c r="H36" s="188">
        <f>ROUND((SUM(BI95:BI96)+SUM(BI114:BI123)), 2)</f>
        <v>0</v>
      </c>
      <c r="I36" s="168"/>
      <c r="J36" s="168"/>
      <c r="K36" s="28"/>
      <c r="L36" s="28"/>
      <c r="M36" s="188">
        <v>0</v>
      </c>
      <c r="N36" s="168"/>
      <c r="O36" s="168"/>
      <c r="P36" s="168"/>
      <c r="Q36" s="28"/>
      <c r="R36" s="29"/>
    </row>
    <row r="37" spans="2:18" s="1" customFormat="1" ht="6.95" customHeight="1" x14ac:dyDescent="0.3"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2:18" s="1" customFormat="1" ht="25.35" customHeight="1" x14ac:dyDescent="0.3">
      <c r="B38" s="27"/>
      <c r="C38" s="95"/>
      <c r="D38" s="99" t="s">
        <v>48</v>
      </c>
      <c r="E38" s="67"/>
      <c r="F38" s="67"/>
      <c r="G38" s="100" t="s">
        <v>49</v>
      </c>
      <c r="H38" s="101" t="s">
        <v>50</v>
      </c>
      <c r="I38" s="67"/>
      <c r="J38" s="67"/>
      <c r="K38" s="67"/>
      <c r="L38" s="189">
        <f>SUM(M30:M36)</f>
        <v>0</v>
      </c>
      <c r="M38" s="161"/>
      <c r="N38" s="161"/>
      <c r="O38" s="161"/>
      <c r="P38" s="163"/>
      <c r="Q38" s="95"/>
      <c r="R38" s="29"/>
    </row>
    <row r="39" spans="2:18" s="1" customFormat="1" ht="14.45" customHeight="1" x14ac:dyDescent="0.3"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2:18" s="1" customFormat="1" ht="14.45" customHeight="1" x14ac:dyDescent="0.3"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</row>
    <row r="41" spans="2:18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ht="15" x14ac:dyDescent="0.3">
      <c r="B50" s="27"/>
      <c r="C50" s="28"/>
      <c r="D50" s="42" t="s">
        <v>51</v>
      </c>
      <c r="E50" s="43"/>
      <c r="F50" s="43"/>
      <c r="G50" s="43"/>
      <c r="H50" s="44"/>
      <c r="I50" s="28"/>
      <c r="J50" s="42" t="s">
        <v>52</v>
      </c>
      <c r="K50" s="43"/>
      <c r="L50" s="43"/>
      <c r="M50" s="43"/>
      <c r="N50" s="43"/>
      <c r="O50" s="43"/>
      <c r="P50" s="44"/>
      <c r="Q50" s="28"/>
      <c r="R50" s="29"/>
    </row>
    <row r="51" spans="2:18" x14ac:dyDescent="0.3">
      <c r="B51" s="17"/>
      <c r="C51" s="18"/>
      <c r="D51" s="45"/>
      <c r="E51" s="18"/>
      <c r="F51" s="18"/>
      <c r="G51" s="18"/>
      <c r="H51" s="46"/>
      <c r="I51" s="18"/>
      <c r="J51" s="45"/>
      <c r="K51" s="18"/>
      <c r="L51" s="18"/>
      <c r="M51" s="18"/>
      <c r="N51" s="18"/>
      <c r="O51" s="18"/>
      <c r="P51" s="46"/>
      <c r="Q51" s="18"/>
      <c r="R51" s="19"/>
    </row>
    <row r="52" spans="2:18" x14ac:dyDescent="0.3">
      <c r="B52" s="17"/>
      <c r="C52" s="18"/>
      <c r="D52" s="45"/>
      <c r="E52" s="18"/>
      <c r="F52" s="18"/>
      <c r="G52" s="18"/>
      <c r="H52" s="46"/>
      <c r="I52" s="18"/>
      <c r="J52" s="45"/>
      <c r="K52" s="18"/>
      <c r="L52" s="18"/>
      <c r="M52" s="18"/>
      <c r="N52" s="18"/>
      <c r="O52" s="18"/>
      <c r="P52" s="46"/>
      <c r="Q52" s="18"/>
      <c r="R52" s="19"/>
    </row>
    <row r="53" spans="2:18" x14ac:dyDescent="0.3">
      <c r="B53" s="17"/>
      <c r="C53" s="18"/>
      <c r="D53" s="45"/>
      <c r="E53" s="18"/>
      <c r="F53" s="18"/>
      <c r="G53" s="18"/>
      <c r="H53" s="46"/>
      <c r="I53" s="18"/>
      <c r="J53" s="45"/>
      <c r="K53" s="18"/>
      <c r="L53" s="18"/>
      <c r="M53" s="18"/>
      <c r="N53" s="18"/>
      <c r="O53" s="18"/>
      <c r="P53" s="46"/>
      <c r="Q53" s="18"/>
      <c r="R53" s="19"/>
    </row>
    <row r="54" spans="2:18" x14ac:dyDescent="0.3">
      <c r="B54" s="17"/>
      <c r="C54" s="18"/>
      <c r="D54" s="45"/>
      <c r="E54" s="18"/>
      <c r="F54" s="18"/>
      <c r="G54" s="18"/>
      <c r="H54" s="46"/>
      <c r="I54" s="18"/>
      <c r="J54" s="45"/>
      <c r="K54" s="18"/>
      <c r="L54" s="18"/>
      <c r="M54" s="18"/>
      <c r="N54" s="18"/>
      <c r="O54" s="18"/>
      <c r="P54" s="46"/>
      <c r="Q54" s="18"/>
      <c r="R54" s="19"/>
    </row>
    <row r="55" spans="2:18" x14ac:dyDescent="0.3">
      <c r="B55" s="17"/>
      <c r="C55" s="18"/>
      <c r="D55" s="45"/>
      <c r="E55" s="18"/>
      <c r="F55" s="18"/>
      <c r="G55" s="18"/>
      <c r="H55" s="46"/>
      <c r="I55" s="18"/>
      <c r="J55" s="45"/>
      <c r="K55" s="18"/>
      <c r="L55" s="18"/>
      <c r="M55" s="18"/>
      <c r="N55" s="18"/>
      <c r="O55" s="18"/>
      <c r="P55" s="46"/>
      <c r="Q55" s="18"/>
      <c r="R55" s="19"/>
    </row>
    <row r="56" spans="2:18" x14ac:dyDescent="0.3">
      <c r="B56" s="17"/>
      <c r="C56" s="18"/>
      <c r="D56" s="45"/>
      <c r="E56" s="18"/>
      <c r="F56" s="18"/>
      <c r="G56" s="18"/>
      <c r="H56" s="46"/>
      <c r="I56" s="18"/>
      <c r="J56" s="45"/>
      <c r="K56" s="18"/>
      <c r="L56" s="18"/>
      <c r="M56" s="18"/>
      <c r="N56" s="18"/>
      <c r="O56" s="18"/>
      <c r="P56" s="46"/>
      <c r="Q56" s="18"/>
      <c r="R56" s="19"/>
    </row>
    <row r="57" spans="2:18" x14ac:dyDescent="0.3">
      <c r="B57" s="17"/>
      <c r="C57" s="18"/>
      <c r="D57" s="45"/>
      <c r="E57" s="18"/>
      <c r="F57" s="18"/>
      <c r="G57" s="18"/>
      <c r="H57" s="46"/>
      <c r="I57" s="18"/>
      <c r="J57" s="45"/>
      <c r="K57" s="18"/>
      <c r="L57" s="18"/>
      <c r="M57" s="18"/>
      <c r="N57" s="18"/>
      <c r="O57" s="18"/>
      <c r="P57" s="46"/>
      <c r="Q57" s="18"/>
      <c r="R57" s="19"/>
    </row>
    <row r="58" spans="2:18" x14ac:dyDescent="0.3">
      <c r="B58" s="17"/>
      <c r="C58" s="18"/>
      <c r="D58" s="45"/>
      <c r="E58" s="18"/>
      <c r="F58" s="18"/>
      <c r="G58" s="18"/>
      <c r="H58" s="46"/>
      <c r="I58" s="18"/>
      <c r="J58" s="45"/>
      <c r="K58" s="18"/>
      <c r="L58" s="18"/>
      <c r="M58" s="18"/>
      <c r="N58" s="18"/>
      <c r="O58" s="18"/>
      <c r="P58" s="46"/>
      <c r="Q58" s="18"/>
      <c r="R58" s="19"/>
    </row>
    <row r="59" spans="2:18" s="1" customFormat="1" ht="15" x14ac:dyDescent="0.3">
      <c r="B59" s="27"/>
      <c r="C59" s="28"/>
      <c r="D59" s="47" t="s">
        <v>53</v>
      </c>
      <c r="E59" s="48"/>
      <c r="F59" s="48"/>
      <c r="G59" s="49" t="s">
        <v>54</v>
      </c>
      <c r="H59" s="50"/>
      <c r="I59" s="28"/>
      <c r="J59" s="47" t="s">
        <v>53</v>
      </c>
      <c r="K59" s="48"/>
      <c r="L59" s="48"/>
      <c r="M59" s="48"/>
      <c r="N59" s="49" t="s">
        <v>54</v>
      </c>
      <c r="O59" s="48"/>
      <c r="P59" s="50"/>
      <c r="Q59" s="28"/>
      <c r="R59" s="29"/>
    </row>
    <row r="60" spans="2:18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ht="15" x14ac:dyDescent="0.3">
      <c r="B61" s="27"/>
      <c r="C61" s="28"/>
      <c r="D61" s="42" t="s">
        <v>55</v>
      </c>
      <c r="E61" s="43"/>
      <c r="F61" s="43"/>
      <c r="G61" s="43"/>
      <c r="H61" s="44"/>
      <c r="I61" s="28"/>
      <c r="J61" s="42" t="s">
        <v>56</v>
      </c>
      <c r="K61" s="43"/>
      <c r="L61" s="43"/>
      <c r="M61" s="43"/>
      <c r="N61" s="43"/>
      <c r="O61" s="43"/>
      <c r="P61" s="44"/>
      <c r="Q61" s="28"/>
      <c r="R61" s="29"/>
    </row>
    <row r="62" spans="2:18" x14ac:dyDescent="0.3">
      <c r="B62" s="17"/>
      <c r="C62" s="18"/>
      <c r="D62" s="45"/>
      <c r="E62" s="18"/>
      <c r="F62" s="18"/>
      <c r="G62" s="18"/>
      <c r="H62" s="46"/>
      <c r="I62" s="18"/>
      <c r="J62" s="45"/>
      <c r="K62" s="18"/>
      <c r="L62" s="18"/>
      <c r="M62" s="18"/>
      <c r="N62" s="18"/>
      <c r="O62" s="18"/>
      <c r="P62" s="46"/>
      <c r="Q62" s="18"/>
      <c r="R62" s="19"/>
    </row>
    <row r="63" spans="2:18" x14ac:dyDescent="0.3">
      <c r="B63" s="17"/>
      <c r="C63" s="18"/>
      <c r="D63" s="45"/>
      <c r="E63" s="18"/>
      <c r="F63" s="18"/>
      <c r="G63" s="18"/>
      <c r="H63" s="46"/>
      <c r="I63" s="18"/>
      <c r="J63" s="45"/>
      <c r="K63" s="18"/>
      <c r="L63" s="18"/>
      <c r="M63" s="18"/>
      <c r="N63" s="18"/>
      <c r="O63" s="18"/>
      <c r="P63" s="46"/>
      <c r="Q63" s="18"/>
      <c r="R63" s="19"/>
    </row>
    <row r="64" spans="2:18" x14ac:dyDescent="0.3">
      <c r="B64" s="17"/>
      <c r="C64" s="18"/>
      <c r="D64" s="45"/>
      <c r="E64" s="18"/>
      <c r="F64" s="18"/>
      <c r="G64" s="18"/>
      <c r="H64" s="46"/>
      <c r="I64" s="18"/>
      <c r="J64" s="45"/>
      <c r="K64" s="18"/>
      <c r="L64" s="18"/>
      <c r="M64" s="18"/>
      <c r="N64" s="18"/>
      <c r="O64" s="18"/>
      <c r="P64" s="46"/>
      <c r="Q64" s="18"/>
      <c r="R64" s="19"/>
    </row>
    <row r="65" spans="2:18" x14ac:dyDescent="0.3">
      <c r="B65" s="17"/>
      <c r="C65" s="18"/>
      <c r="D65" s="45"/>
      <c r="E65" s="18"/>
      <c r="F65" s="18"/>
      <c r="G65" s="18"/>
      <c r="H65" s="46"/>
      <c r="I65" s="18"/>
      <c r="J65" s="45"/>
      <c r="K65" s="18"/>
      <c r="L65" s="18"/>
      <c r="M65" s="18"/>
      <c r="N65" s="18"/>
      <c r="O65" s="18"/>
      <c r="P65" s="46"/>
      <c r="Q65" s="18"/>
      <c r="R65" s="19"/>
    </row>
    <row r="66" spans="2:18" x14ac:dyDescent="0.3">
      <c r="B66" s="17"/>
      <c r="C66" s="18"/>
      <c r="D66" s="45"/>
      <c r="E66" s="18"/>
      <c r="F66" s="18"/>
      <c r="G66" s="18"/>
      <c r="H66" s="46"/>
      <c r="I66" s="18"/>
      <c r="J66" s="45"/>
      <c r="K66" s="18"/>
      <c r="L66" s="18"/>
      <c r="M66" s="18"/>
      <c r="N66" s="18"/>
      <c r="O66" s="18"/>
      <c r="P66" s="46"/>
      <c r="Q66" s="18"/>
      <c r="R66" s="19"/>
    </row>
    <row r="67" spans="2:18" x14ac:dyDescent="0.3">
      <c r="B67" s="17"/>
      <c r="C67" s="18"/>
      <c r="D67" s="45"/>
      <c r="E67" s="18"/>
      <c r="F67" s="18"/>
      <c r="G67" s="18"/>
      <c r="H67" s="46"/>
      <c r="I67" s="18"/>
      <c r="J67" s="45"/>
      <c r="K67" s="18"/>
      <c r="L67" s="18"/>
      <c r="M67" s="18"/>
      <c r="N67" s="18"/>
      <c r="O67" s="18"/>
      <c r="P67" s="46"/>
      <c r="Q67" s="18"/>
      <c r="R67" s="19"/>
    </row>
    <row r="68" spans="2:18" x14ac:dyDescent="0.3">
      <c r="B68" s="17"/>
      <c r="C68" s="18"/>
      <c r="D68" s="45"/>
      <c r="E68" s="18"/>
      <c r="F68" s="18"/>
      <c r="G68" s="18"/>
      <c r="H68" s="46"/>
      <c r="I68" s="18"/>
      <c r="J68" s="45"/>
      <c r="K68" s="18"/>
      <c r="L68" s="18"/>
      <c r="M68" s="18"/>
      <c r="N68" s="18"/>
      <c r="O68" s="18"/>
      <c r="P68" s="46"/>
      <c r="Q68" s="18"/>
      <c r="R68" s="19"/>
    </row>
    <row r="69" spans="2:18" x14ac:dyDescent="0.3">
      <c r="B69" s="17"/>
      <c r="C69" s="18"/>
      <c r="D69" s="45"/>
      <c r="E69" s="18"/>
      <c r="F69" s="18"/>
      <c r="G69" s="18"/>
      <c r="H69" s="46"/>
      <c r="I69" s="18"/>
      <c r="J69" s="45"/>
      <c r="K69" s="18"/>
      <c r="L69" s="18"/>
      <c r="M69" s="18"/>
      <c r="N69" s="18"/>
      <c r="O69" s="18"/>
      <c r="P69" s="46"/>
      <c r="Q69" s="18"/>
      <c r="R69" s="19"/>
    </row>
    <row r="70" spans="2:18" s="1" customFormat="1" ht="15" x14ac:dyDescent="0.3">
      <c r="B70" s="27"/>
      <c r="C70" s="28"/>
      <c r="D70" s="47" t="s">
        <v>53</v>
      </c>
      <c r="E70" s="48"/>
      <c r="F70" s="48"/>
      <c r="G70" s="49" t="s">
        <v>54</v>
      </c>
      <c r="H70" s="50"/>
      <c r="I70" s="28"/>
      <c r="J70" s="47" t="s">
        <v>53</v>
      </c>
      <c r="K70" s="48"/>
      <c r="L70" s="48"/>
      <c r="M70" s="48"/>
      <c r="N70" s="49" t="s">
        <v>54</v>
      </c>
      <c r="O70" s="48"/>
      <c r="P70" s="50"/>
      <c r="Q70" s="28"/>
      <c r="R70" s="29"/>
    </row>
    <row r="71" spans="2:18" s="1" customFormat="1" ht="14.45" customHeight="1" x14ac:dyDescent="0.3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1" customFormat="1" ht="6.95" customHeight="1" x14ac:dyDescent="0.3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1" customFormat="1" ht="36.950000000000003" customHeight="1" x14ac:dyDescent="0.3">
      <c r="B76" s="27"/>
      <c r="C76" s="155" t="s">
        <v>98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29"/>
    </row>
    <row r="77" spans="2:18" s="1" customFormat="1" ht="6.95" customHeight="1" x14ac:dyDescent="0.3"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9"/>
    </row>
    <row r="78" spans="2:18" s="1" customFormat="1" ht="30" customHeight="1" x14ac:dyDescent="0.3">
      <c r="B78" s="27"/>
      <c r="C78" s="24" t="s">
        <v>15</v>
      </c>
      <c r="D78" s="28"/>
      <c r="E78" s="28"/>
      <c r="F78" s="185" t="str">
        <f>F6</f>
        <v>Rekonstrukce trafostanice</v>
      </c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28"/>
      <c r="R78" s="29"/>
    </row>
    <row r="79" spans="2:18" s="1" customFormat="1" ht="36.950000000000003" customHeight="1" x14ac:dyDescent="0.3">
      <c r="B79" s="27"/>
      <c r="C79" s="61" t="s">
        <v>95</v>
      </c>
      <c r="D79" s="28"/>
      <c r="E79" s="28"/>
      <c r="F79" s="169" t="str">
        <f>F7</f>
        <v>20160113V - Vedlejší a ostatní náklady</v>
      </c>
      <c r="G79" s="168"/>
      <c r="H79" s="168"/>
      <c r="I79" s="168"/>
      <c r="J79" s="168"/>
      <c r="K79" s="168"/>
      <c r="L79" s="168"/>
      <c r="M79" s="168"/>
      <c r="N79" s="168"/>
      <c r="O79" s="168"/>
      <c r="P79" s="168"/>
      <c r="Q79" s="28"/>
      <c r="R79" s="29"/>
    </row>
    <row r="80" spans="2:18" s="1" customFormat="1" ht="6.95" customHeight="1" x14ac:dyDescent="0.3">
      <c r="B80" s="27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9"/>
    </row>
    <row r="81" spans="2:47" s="1" customFormat="1" ht="18" customHeight="1" x14ac:dyDescent="0.3">
      <c r="B81" s="27"/>
      <c r="C81" s="24" t="s">
        <v>20</v>
      </c>
      <c r="D81" s="28"/>
      <c r="E81" s="28"/>
      <c r="F81" s="22" t="str">
        <f>F9</f>
        <v>Blovice</v>
      </c>
      <c r="G81" s="28"/>
      <c r="H81" s="28"/>
      <c r="I81" s="28"/>
      <c r="J81" s="28"/>
      <c r="K81" s="24" t="s">
        <v>22</v>
      </c>
      <c r="L81" s="28"/>
      <c r="M81" s="186" t="str">
        <f>IF(O9="","",O9)</f>
        <v>28.1.2016</v>
      </c>
      <c r="N81" s="168"/>
      <c r="O81" s="168"/>
      <c r="P81" s="168"/>
      <c r="Q81" s="28"/>
      <c r="R81" s="29"/>
    </row>
    <row r="82" spans="2:47" s="1" customFormat="1" ht="6.95" customHeight="1" x14ac:dyDescent="0.3"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9"/>
    </row>
    <row r="83" spans="2:47" s="1" customFormat="1" ht="15" x14ac:dyDescent="0.3">
      <c r="B83" s="27"/>
      <c r="C83" s="24" t="s">
        <v>26</v>
      </c>
      <c r="D83" s="28"/>
      <c r="E83" s="28"/>
      <c r="F83" s="22" t="str">
        <f>E12</f>
        <v>Česká republika - Správa státních hmotných rezerv</v>
      </c>
      <c r="G83" s="28"/>
      <c r="H83" s="28"/>
      <c r="I83" s="28"/>
      <c r="J83" s="28"/>
      <c r="K83" s="24" t="s">
        <v>32</v>
      </c>
      <c r="L83" s="28"/>
      <c r="M83" s="157" t="str">
        <f>E18</f>
        <v>FARMTEC a.s., Strakonice</v>
      </c>
      <c r="N83" s="168"/>
      <c r="O83" s="168"/>
      <c r="P83" s="168"/>
      <c r="Q83" s="168"/>
      <c r="R83" s="29"/>
    </row>
    <row r="84" spans="2:47" s="1" customFormat="1" ht="14.45" customHeight="1" x14ac:dyDescent="0.3">
      <c r="B84" s="27"/>
      <c r="C84" s="24" t="s">
        <v>30</v>
      </c>
      <c r="D84" s="28"/>
      <c r="E84" s="28"/>
      <c r="F84" s="22" t="str">
        <f>IF(E15="","",E15)</f>
        <v xml:space="preserve"> </v>
      </c>
      <c r="G84" s="28"/>
      <c r="H84" s="28"/>
      <c r="I84" s="28"/>
      <c r="J84" s="28"/>
      <c r="K84" s="24" t="s">
        <v>35</v>
      </c>
      <c r="L84" s="28"/>
      <c r="M84" s="157" t="str">
        <f>E21</f>
        <v xml:space="preserve"> </v>
      </c>
      <c r="N84" s="168"/>
      <c r="O84" s="168"/>
      <c r="P84" s="168"/>
      <c r="Q84" s="168"/>
      <c r="R84" s="29"/>
    </row>
    <row r="85" spans="2:47" s="1" customFormat="1" ht="10.35" customHeight="1" x14ac:dyDescent="0.3">
      <c r="B85" s="27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9"/>
    </row>
    <row r="86" spans="2:47" s="1" customFormat="1" ht="29.25" customHeight="1" x14ac:dyDescent="0.3">
      <c r="B86" s="27"/>
      <c r="C86" s="190" t="s">
        <v>99</v>
      </c>
      <c r="D86" s="191"/>
      <c r="E86" s="191"/>
      <c r="F86" s="191"/>
      <c r="G86" s="191"/>
      <c r="H86" s="95"/>
      <c r="I86" s="95"/>
      <c r="J86" s="95"/>
      <c r="K86" s="95"/>
      <c r="L86" s="95"/>
      <c r="M86" s="95"/>
      <c r="N86" s="190" t="s">
        <v>100</v>
      </c>
      <c r="O86" s="168"/>
      <c r="P86" s="168"/>
      <c r="Q86" s="168"/>
      <c r="R86" s="29"/>
    </row>
    <row r="87" spans="2:47" s="1" customFormat="1" ht="10.35" customHeight="1" x14ac:dyDescent="0.3">
      <c r="B87" s="27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9"/>
    </row>
    <row r="88" spans="2:47" s="1" customFormat="1" ht="29.25" customHeight="1" x14ac:dyDescent="0.3">
      <c r="B88" s="27"/>
      <c r="C88" s="102" t="s">
        <v>101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178">
        <f>N114</f>
        <v>0</v>
      </c>
      <c r="O88" s="168"/>
      <c r="P88" s="168"/>
      <c r="Q88" s="168"/>
      <c r="R88" s="29"/>
      <c r="AU88" s="13" t="s">
        <v>102</v>
      </c>
    </row>
    <row r="89" spans="2:47" s="6" customFormat="1" ht="24.95" customHeight="1" x14ac:dyDescent="0.3">
      <c r="B89" s="103"/>
      <c r="C89" s="104"/>
      <c r="D89" s="105" t="s">
        <v>311</v>
      </c>
      <c r="E89" s="104"/>
      <c r="F89" s="104"/>
      <c r="G89" s="104"/>
      <c r="H89" s="104"/>
      <c r="I89" s="104"/>
      <c r="J89" s="104"/>
      <c r="K89" s="104"/>
      <c r="L89" s="104"/>
      <c r="M89" s="104"/>
      <c r="N89" s="192">
        <f>N115</f>
        <v>0</v>
      </c>
      <c r="O89" s="193"/>
      <c r="P89" s="193"/>
      <c r="Q89" s="193"/>
      <c r="R89" s="106"/>
    </row>
    <row r="90" spans="2:47" s="9" customFormat="1" ht="19.899999999999999" customHeight="1" x14ac:dyDescent="0.3">
      <c r="B90" s="139"/>
      <c r="C90" s="140"/>
      <c r="D90" s="141" t="s">
        <v>312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09">
        <f>N116</f>
        <v>0</v>
      </c>
      <c r="O90" s="210"/>
      <c r="P90" s="210"/>
      <c r="Q90" s="210"/>
      <c r="R90" s="142"/>
    </row>
    <row r="91" spans="2:47" s="9" customFormat="1" ht="19.899999999999999" customHeight="1" x14ac:dyDescent="0.3">
      <c r="B91" s="139"/>
      <c r="C91" s="140"/>
      <c r="D91" s="141" t="s">
        <v>313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09">
        <f>N118</f>
        <v>0</v>
      </c>
      <c r="O91" s="210"/>
      <c r="P91" s="210"/>
      <c r="Q91" s="210"/>
      <c r="R91" s="142"/>
    </row>
    <row r="92" spans="2:47" s="9" customFormat="1" ht="19.899999999999999" customHeight="1" x14ac:dyDescent="0.3">
      <c r="B92" s="139"/>
      <c r="C92" s="140"/>
      <c r="D92" s="141" t="s">
        <v>314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09">
        <f>N120</f>
        <v>0</v>
      </c>
      <c r="O92" s="210"/>
      <c r="P92" s="210"/>
      <c r="Q92" s="210"/>
      <c r="R92" s="142"/>
    </row>
    <row r="93" spans="2:47" s="9" customFormat="1" ht="19.899999999999999" customHeight="1" x14ac:dyDescent="0.3">
      <c r="B93" s="139"/>
      <c r="C93" s="140"/>
      <c r="D93" s="141" t="s">
        <v>315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09">
        <f>N122</f>
        <v>0</v>
      </c>
      <c r="O93" s="210"/>
      <c r="P93" s="210"/>
      <c r="Q93" s="210"/>
      <c r="R93" s="142"/>
    </row>
    <row r="94" spans="2:47" s="1" customFormat="1" ht="21.75" customHeight="1" x14ac:dyDescent="0.3">
      <c r="B94" s="27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9"/>
    </row>
    <row r="95" spans="2:47" s="1" customFormat="1" ht="29.25" customHeight="1" x14ac:dyDescent="0.3">
      <c r="B95" s="27"/>
      <c r="C95" s="102" t="s">
        <v>107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194">
        <v>0</v>
      </c>
      <c r="O95" s="168"/>
      <c r="P95" s="168"/>
      <c r="Q95" s="168"/>
      <c r="R95" s="29"/>
      <c r="T95" s="107"/>
      <c r="U95" s="108" t="s">
        <v>41</v>
      </c>
    </row>
    <row r="96" spans="2:47" s="1" customFormat="1" ht="18" customHeight="1" x14ac:dyDescent="0.3">
      <c r="B96" s="27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9"/>
    </row>
    <row r="97" spans="2:18" s="1" customFormat="1" ht="29.25" customHeight="1" x14ac:dyDescent="0.3">
      <c r="B97" s="27"/>
      <c r="C97" s="94" t="s">
        <v>91</v>
      </c>
      <c r="D97" s="95"/>
      <c r="E97" s="95"/>
      <c r="F97" s="95"/>
      <c r="G97" s="95"/>
      <c r="H97" s="95"/>
      <c r="I97" s="95"/>
      <c r="J97" s="95"/>
      <c r="K97" s="95"/>
      <c r="L97" s="172">
        <f>ROUND(SUM(N88+N95),2)</f>
        <v>0</v>
      </c>
      <c r="M97" s="191"/>
      <c r="N97" s="191"/>
      <c r="O97" s="191"/>
      <c r="P97" s="191"/>
      <c r="Q97" s="191"/>
      <c r="R97" s="29"/>
    </row>
    <row r="98" spans="2:18" s="1" customFormat="1" ht="6.95" customHeight="1" x14ac:dyDescent="0.3"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3"/>
    </row>
    <row r="102" spans="2:18" s="1" customFormat="1" ht="6.95" customHeight="1" x14ac:dyDescent="0.3"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6"/>
    </row>
    <row r="103" spans="2:18" s="1" customFormat="1" ht="36.950000000000003" customHeight="1" x14ac:dyDescent="0.3">
      <c r="B103" s="27"/>
      <c r="C103" s="155" t="s">
        <v>108</v>
      </c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  <c r="O103" s="168"/>
      <c r="P103" s="168"/>
      <c r="Q103" s="168"/>
      <c r="R103" s="29"/>
    </row>
    <row r="104" spans="2:18" s="1" customFormat="1" ht="6.95" customHeight="1" x14ac:dyDescent="0.3">
      <c r="B104" s="27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9"/>
    </row>
    <row r="105" spans="2:18" s="1" customFormat="1" ht="30" customHeight="1" x14ac:dyDescent="0.3">
      <c r="B105" s="27"/>
      <c r="C105" s="24" t="s">
        <v>15</v>
      </c>
      <c r="D105" s="28"/>
      <c r="E105" s="28"/>
      <c r="F105" s="185" t="str">
        <f>F6</f>
        <v>Rekonstrukce trafostanice</v>
      </c>
      <c r="G105" s="168"/>
      <c r="H105" s="168"/>
      <c r="I105" s="168"/>
      <c r="J105" s="168"/>
      <c r="K105" s="168"/>
      <c r="L105" s="168"/>
      <c r="M105" s="168"/>
      <c r="N105" s="168"/>
      <c r="O105" s="168"/>
      <c r="P105" s="168"/>
      <c r="Q105" s="28"/>
      <c r="R105" s="29"/>
    </row>
    <row r="106" spans="2:18" s="1" customFormat="1" ht="36.950000000000003" customHeight="1" x14ac:dyDescent="0.3">
      <c r="B106" s="27"/>
      <c r="C106" s="61" t="s">
        <v>95</v>
      </c>
      <c r="D106" s="28"/>
      <c r="E106" s="28"/>
      <c r="F106" s="169" t="str">
        <f>F7</f>
        <v>20160113V - Vedlejší a ostatní náklady</v>
      </c>
      <c r="G106" s="168"/>
      <c r="H106" s="168"/>
      <c r="I106" s="168"/>
      <c r="J106" s="168"/>
      <c r="K106" s="168"/>
      <c r="L106" s="168"/>
      <c r="M106" s="168"/>
      <c r="N106" s="168"/>
      <c r="O106" s="168"/>
      <c r="P106" s="168"/>
      <c r="Q106" s="28"/>
      <c r="R106" s="29"/>
    </row>
    <row r="107" spans="2:18" s="1" customFormat="1" ht="6.95" customHeight="1" x14ac:dyDescent="0.3">
      <c r="B107" s="27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9"/>
    </row>
    <row r="108" spans="2:18" s="1" customFormat="1" ht="18" customHeight="1" x14ac:dyDescent="0.3">
      <c r="B108" s="27"/>
      <c r="C108" s="24" t="s">
        <v>20</v>
      </c>
      <c r="D108" s="28"/>
      <c r="E108" s="28"/>
      <c r="F108" s="22" t="str">
        <f>F9</f>
        <v>Blovice</v>
      </c>
      <c r="G108" s="28"/>
      <c r="H108" s="28"/>
      <c r="I108" s="28"/>
      <c r="J108" s="28"/>
      <c r="K108" s="24" t="s">
        <v>22</v>
      </c>
      <c r="L108" s="28"/>
      <c r="M108" s="186" t="str">
        <f>IF(O9="","",O9)</f>
        <v>28.1.2016</v>
      </c>
      <c r="N108" s="168"/>
      <c r="O108" s="168"/>
      <c r="P108" s="168"/>
      <c r="Q108" s="28"/>
      <c r="R108" s="29"/>
    </row>
    <row r="109" spans="2:18" s="1" customFormat="1" ht="6.95" customHeight="1" x14ac:dyDescent="0.3">
      <c r="B109" s="27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9"/>
    </row>
    <row r="110" spans="2:18" s="1" customFormat="1" ht="15" x14ac:dyDescent="0.3">
      <c r="B110" s="27"/>
      <c r="C110" s="24" t="s">
        <v>26</v>
      </c>
      <c r="D110" s="28"/>
      <c r="E110" s="28"/>
      <c r="F110" s="22" t="str">
        <f>E12</f>
        <v>Česká republika - Správa státních hmotných rezerv</v>
      </c>
      <c r="G110" s="28"/>
      <c r="H110" s="28"/>
      <c r="I110" s="28"/>
      <c r="J110" s="28"/>
      <c r="K110" s="24" t="s">
        <v>32</v>
      </c>
      <c r="L110" s="28"/>
      <c r="M110" s="157" t="str">
        <f>E18</f>
        <v>FARMTEC a.s., Strakonice</v>
      </c>
      <c r="N110" s="168"/>
      <c r="O110" s="168"/>
      <c r="P110" s="168"/>
      <c r="Q110" s="168"/>
      <c r="R110" s="29"/>
    </row>
    <row r="111" spans="2:18" s="1" customFormat="1" ht="14.45" customHeight="1" x14ac:dyDescent="0.3">
      <c r="B111" s="27"/>
      <c r="C111" s="24" t="s">
        <v>30</v>
      </c>
      <c r="D111" s="28"/>
      <c r="E111" s="28"/>
      <c r="F111" s="22" t="str">
        <f>IF(E15="","",E15)</f>
        <v xml:space="preserve"> </v>
      </c>
      <c r="G111" s="28"/>
      <c r="H111" s="28"/>
      <c r="I111" s="28"/>
      <c r="J111" s="28"/>
      <c r="K111" s="24" t="s">
        <v>35</v>
      </c>
      <c r="L111" s="28"/>
      <c r="M111" s="157" t="str">
        <f>E21</f>
        <v xml:space="preserve"> </v>
      </c>
      <c r="N111" s="168"/>
      <c r="O111" s="168"/>
      <c r="P111" s="168"/>
      <c r="Q111" s="168"/>
      <c r="R111" s="29"/>
    </row>
    <row r="112" spans="2:18" s="1" customFormat="1" ht="10.35" customHeight="1" x14ac:dyDescent="0.3">
      <c r="B112" s="27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9"/>
    </row>
    <row r="113" spans="2:65" s="7" customFormat="1" ht="29.25" customHeight="1" x14ac:dyDescent="0.3">
      <c r="B113" s="109"/>
      <c r="C113" s="110" t="s">
        <v>109</v>
      </c>
      <c r="D113" s="111" t="s">
        <v>110</v>
      </c>
      <c r="E113" s="111" t="s">
        <v>59</v>
      </c>
      <c r="F113" s="195" t="s">
        <v>111</v>
      </c>
      <c r="G113" s="196"/>
      <c r="H113" s="196"/>
      <c r="I113" s="196"/>
      <c r="J113" s="111" t="s">
        <v>112</v>
      </c>
      <c r="K113" s="111" t="s">
        <v>113</v>
      </c>
      <c r="L113" s="197" t="s">
        <v>114</v>
      </c>
      <c r="M113" s="196"/>
      <c r="N113" s="195" t="s">
        <v>100</v>
      </c>
      <c r="O113" s="196"/>
      <c r="P113" s="196"/>
      <c r="Q113" s="198"/>
      <c r="R113" s="112"/>
      <c r="T113" s="68" t="s">
        <v>115</v>
      </c>
      <c r="U113" s="69" t="s">
        <v>41</v>
      </c>
      <c r="V113" s="69" t="s">
        <v>116</v>
      </c>
      <c r="W113" s="69" t="s">
        <v>117</v>
      </c>
      <c r="X113" s="69" t="s">
        <v>118</v>
      </c>
      <c r="Y113" s="69" t="s">
        <v>119</v>
      </c>
      <c r="Z113" s="69" t="s">
        <v>120</v>
      </c>
      <c r="AA113" s="70" t="s">
        <v>121</v>
      </c>
    </row>
    <row r="114" spans="2:65" s="1" customFormat="1" ht="29.25" customHeight="1" x14ac:dyDescent="0.35">
      <c r="B114" s="27"/>
      <c r="C114" s="72" t="s">
        <v>96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02">
        <f>BK114</f>
        <v>0</v>
      </c>
      <c r="O114" s="203"/>
      <c r="P114" s="203"/>
      <c r="Q114" s="203"/>
      <c r="R114" s="29"/>
      <c r="T114" s="71"/>
      <c r="U114" s="43"/>
      <c r="V114" s="43"/>
      <c r="W114" s="113">
        <f>W115</f>
        <v>0</v>
      </c>
      <c r="X114" s="43"/>
      <c r="Y114" s="113">
        <f>Y115</f>
        <v>0</v>
      </c>
      <c r="Z114" s="43"/>
      <c r="AA114" s="114">
        <f>AA115</f>
        <v>0</v>
      </c>
      <c r="AT114" s="13" t="s">
        <v>76</v>
      </c>
      <c r="AU114" s="13" t="s">
        <v>102</v>
      </c>
      <c r="BK114" s="115">
        <f>BK115</f>
        <v>0</v>
      </c>
    </row>
    <row r="115" spans="2:65" s="8" customFormat="1" ht="37.35" customHeight="1" x14ac:dyDescent="0.35">
      <c r="B115" s="116"/>
      <c r="C115" s="117"/>
      <c r="D115" s="118" t="s">
        <v>311</v>
      </c>
      <c r="E115" s="118"/>
      <c r="F115" s="118"/>
      <c r="G115" s="118"/>
      <c r="H115" s="118"/>
      <c r="I115" s="118"/>
      <c r="J115" s="118"/>
      <c r="K115" s="118"/>
      <c r="L115" s="118"/>
      <c r="M115" s="118"/>
      <c r="N115" s="213">
        <f>BK115</f>
        <v>0</v>
      </c>
      <c r="O115" s="192"/>
      <c r="P115" s="192"/>
      <c r="Q115" s="192"/>
      <c r="R115" s="119"/>
      <c r="T115" s="120"/>
      <c r="U115" s="117"/>
      <c r="V115" s="117"/>
      <c r="W115" s="121">
        <f>W116+W118+W120+W122</f>
        <v>0</v>
      </c>
      <c r="X115" s="117"/>
      <c r="Y115" s="121">
        <f>Y116+Y118+Y120+Y122</f>
        <v>0</v>
      </c>
      <c r="Z115" s="117"/>
      <c r="AA115" s="122">
        <f>AA116+AA118+AA120+AA122</f>
        <v>0</v>
      </c>
      <c r="AR115" s="123" t="s">
        <v>141</v>
      </c>
      <c r="AT115" s="124" t="s">
        <v>76</v>
      </c>
      <c r="AU115" s="124" t="s">
        <v>77</v>
      </c>
      <c r="AY115" s="123" t="s">
        <v>122</v>
      </c>
      <c r="BK115" s="125">
        <f>BK116+BK118+BK120+BK122</f>
        <v>0</v>
      </c>
    </row>
    <row r="116" spans="2:65" s="8" customFormat="1" ht="19.899999999999999" customHeight="1" x14ac:dyDescent="0.3">
      <c r="B116" s="116"/>
      <c r="C116" s="117"/>
      <c r="D116" s="143" t="s">
        <v>312</v>
      </c>
      <c r="E116" s="143"/>
      <c r="F116" s="143"/>
      <c r="G116" s="143"/>
      <c r="H116" s="143"/>
      <c r="I116" s="143"/>
      <c r="J116" s="143"/>
      <c r="K116" s="143"/>
      <c r="L116" s="143"/>
      <c r="M116" s="143"/>
      <c r="N116" s="214">
        <f>BK116</f>
        <v>0</v>
      </c>
      <c r="O116" s="215"/>
      <c r="P116" s="215"/>
      <c r="Q116" s="215"/>
      <c r="R116" s="119"/>
      <c r="T116" s="120"/>
      <c r="U116" s="117"/>
      <c r="V116" s="117"/>
      <c r="W116" s="121">
        <f>W117</f>
        <v>0</v>
      </c>
      <c r="X116" s="117"/>
      <c r="Y116" s="121">
        <f>Y117</f>
        <v>0</v>
      </c>
      <c r="Z116" s="117"/>
      <c r="AA116" s="122">
        <f>AA117</f>
        <v>0</v>
      </c>
      <c r="AR116" s="123" t="s">
        <v>141</v>
      </c>
      <c r="AT116" s="124" t="s">
        <v>76</v>
      </c>
      <c r="AU116" s="124" t="s">
        <v>19</v>
      </c>
      <c r="AY116" s="123" t="s">
        <v>122</v>
      </c>
      <c r="BK116" s="125">
        <f>BK117</f>
        <v>0</v>
      </c>
    </row>
    <row r="117" spans="2:65" s="1" customFormat="1" ht="22.5" customHeight="1" x14ac:dyDescent="0.3">
      <c r="B117" s="126"/>
      <c r="C117" s="127" t="s">
        <v>19</v>
      </c>
      <c r="D117" s="127" t="s">
        <v>123</v>
      </c>
      <c r="E117" s="128" t="s">
        <v>316</v>
      </c>
      <c r="F117" s="199" t="s">
        <v>317</v>
      </c>
      <c r="G117" s="200"/>
      <c r="H117" s="200"/>
      <c r="I117" s="200"/>
      <c r="J117" s="129" t="s">
        <v>318</v>
      </c>
      <c r="K117" s="130">
        <v>1</v>
      </c>
      <c r="L117" s="201">
        <v>0</v>
      </c>
      <c r="M117" s="200"/>
      <c r="N117" s="201">
        <f>ROUND(L117*K117,2)</f>
        <v>0</v>
      </c>
      <c r="O117" s="200"/>
      <c r="P117" s="200"/>
      <c r="Q117" s="200"/>
      <c r="R117" s="131"/>
      <c r="T117" s="132" t="s">
        <v>3</v>
      </c>
      <c r="U117" s="36" t="s">
        <v>42</v>
      </c>
      <c r="V117" s="133">
        <v>0</v>
      </c>
      <c r="W117" s="133">
        <f>V117*K117</f>
        <v>0</v>
      </c>
      <c r="X117" s="133">
        <v>0</v>
      </c>
      <c r="Y117" s="133">
        <f>X117*K117</f>
        <v>0</v>
      </c>
      <c r="Z117" s="133">
        <v>0</v>
      </c>
      <c r="AA117" s="134">
        <f>Z117*K117</f>
        <v>0</v>
      </c>
      <c r="AR117" s="13" t="s">
        <v>319</v>
      </c>
      <c r="AT117" s="13" t="s">
        <v>123</v>
      </c>
      <c r="AU117" s="13" t="s">
        <v>93</v>
      </c>
      <c r="AY117" s="13" t="s">
        <v>122</v>
      </c>
      <c r="BE117" s="135">
        <f>IF(U117="základní",N117,0)</f>
        <v>0</v>
      </c>
      <c r="BF117" s="135">
        <f>IF(U117="snížená",N117,0)</f>
        <v>0</v>
      </c>
      <c r="BG117" s="135">
        <f>IF(U117="zákl. přenesená",N117,0)</f>
        <v>0</v>
      </c>
      <c r="BH117" s="135">
        <f>IF(U117="sníž. přenesená",N117,0)</f>
        <v>0</v>
      </c>
      <c r="BI117" s="135">
        <f>IF(U117="nulová",N117,0)</f>
        <v>0</v>
      </c>
      <c r="BJ117" s="13" t="s">
        <v>19</v>
      </c>
      <c r="BK117" s="135">
        <f>ROUND(L117*K117,2)</f>
        <v>0</v>
      </c>
      <c r="BL117" s="13" t="s">
        <v>319</v>
      </c>
      <c r="BM117" s="13" t="s">
        <v>320</v>
      </c>
    </row>
    <row r="118" spans="2:65" s="8" customFormat="1" ht="29.85" customHeight="1" x14ac:dyDescent="0.3">
      <c r="B118" s="116"/>
      <c r="C118" s="117"/>
      <c r="D118" s="143" t="s">
        <v>313</v>
      </c>
      <c r="E118" s="143"/>
      <c r="F118" s="143"/>
      <c r="G118" s="143"/>
      <c r="H118" s="143"/>
      <c r="I118" s="143"/>
      <c r="J118" s="143"/>
      <c r="K118" s="143"/>
      <c r="L118" s="143"/>
      <c r="M118" s="143"/>
      <c r="N118" s="211">
        <f>BK118</f>
        <v>0</v>
      </c>
      <c r="O118" s="212"/>
      <c r="P118" s="212"/>
      <c r="Q118" s="212"/>
      <c r="R118" s="119"/>
      <c r="T118" s="120"/>
      <c r="U118" s="117"/>
      <c r="V118" s="117"/>
      <c r="W118" s="121">
        <f>W119</f>
        <v>0</v>
      </c>
      <c r="X118" s="117"/>
      <c r="Y118" s="121">
        <f>Y119</f>
        <v>0</v>
      </c>
      <c r="Z118" s="117"/>
      <c r="AA118" s="122">
        <f>AA119</f>
        <v>0</v>
      </c>
      <c r="AR118" s="123" t="s">
        <v>141</v>
      </c>
      <c r="AT118" s="124" t="s">
        <v>76</v>
      </c>
      <c r="AU118" s="124" t="s">
        <v>19</v>
      </c>
      <c r="AY118" s="123" t="s">
        <v>122</v>
      </c>
      <c r="BK118" s="125">
        <f>BK119</f>
        <v>0</v>
      </c>
    </row>
    <row r="119" spans="2:65" s="1" customFormat="1" ht="22.5" customHeight="1" x14ac:dyDescent="0.3">
      <c r="B119" s="126"/>
      <c r="C119" s="127" t="s">
        <v>93</v>
      </c>
      <c r="D119" s="127" t="s">
        <v>123</v>
      </c>
      <c r="E119" s="128" t="s">
        <v>321</v>
      </c>
      <c r="F119" s="199" t="s">
        <v>322</v>
      </c>
      <c r="G119" s="200"/>
      <c r="H119" s="200"/>
      <c r="I119" s="200"/>
      <c r="J119" s="129" t="s">
        <v>318</v>
      </c>
      <c r="K119" s="130">
        <v>1</v>
      </c>
      <c r="L119" s="201">
        <v>0</v>
      </c>
      <c r="M119" s="200"/>
      <c r="N119" s="201">
        <f>ROUND(L119*K119,2)</f>
        <v>0</v>
      </c>
      <c r="O119" s="200"/>
      <c r="P119" s="200"/>
      <c r="Q119" s="200"/>
      <c r="R119" s="131"/>
      <c r="T119" s="132" t="s">
        <v>3</v>
      </c>
      <c r="U119" s="36" t="s">
        <v>42</v>
      </c>
      <c r="V119" s="133">
        <v>0</v>
      </c>
      <c r="W119" s="133">
        <f>V119*K119</f>
        <v>0</v>
      </c>
      <c r="X119" s="133">
        <v>0</v>
      </c>
      <c r="Y119" s="133">
        <f>X119*K119</f>
        <v>0</v>
      </c>
      <c r="Z119" s="133">
        <v>0</v>
      </c>
      <c r="AA119" s="134">
        <f>Z119*K119</f>
        <v>0</v>
      </c>
      <c r="AR119" s="13" t="s">
        <v>319</v>
      </c>
      <c r="AT119" s="13" t="s">
        <v>123</v>
      </c>
      <c r="AU119" s="13" t="s">
        <v>93</v>
      </c>
      <c r="AY119" s="13" t="s">
        <v>122</v>
      </c>
      <c r="BE119" s="135">
        <f>IF(U119="základní",N119,0)</f>
        <v>0</v>
      </c>
      <c r="BF119" s="135">
        <f>IF(U119="snížená",N119,0)</f>
        <v>0</v>
      </c>
      <c r="BG119" s="135">
        <f>IF(U119="zákl. přenesená",N119,0)</f>
        <v>0</v>
      </c>
      <c r="BH119" s="135">
        <f>IF(U119="sníž. přenesená",N119,0)</f>
        <v>0</v>
      </c>
      <c r="BI119" s="135">
        <f>IF(U119="nulová",N119,0)</f>
        <v>0</v>
      </c>
      <c r="BJ119" s="13" t="s">
        <v>19</v>
      </c>
      <c r="BK119" s="135">
        <f>ROUND(L119*K119,2)</f>
        <v>0</v>
      </c>
      <c r="BL119" s="13" t="s">
        <v>319</v>
      </c>
      <c r="BM119" s="13" t="s">
        <v>323</v>
      </c>
    </row>
    <row r="120" spans="2:65" s="8" customFormat="1" ht="29.85" customHeight="1" x14ac:dyDescent="0.3">
      <c r="B120" s="116"/>
      <c r="C120" s="117"/>
      <c r="D120" s="143" t="s">
        <v>314</v>
      </c>
      <c r="E120" s="143"/>
      <c r="F120" s="143"/>
      <c r="G120" s="143"/>
      <c r="H120" s="143"/>
      <c r="I120" s="143"/>
      <c r="J120" s="143"/>
      <c r="K120" s="143"/>
      <c r="L120" s="143"/>
      <c r="M120" s="143"/>
      <c r="N120" s="211">
        <f>BK120</f>
        <v>0</v>
      </c>
      <c r="O120" s="212"/>
      <c r="P120" s="212"/>
      <c r="Q120" s="212"/>
      <c r="R120" s="119"/>
      <c r="T120" s="120"/>
      <c r="U120" s="117"/>
      <c r="V120" s="117"/>
      <c r="W120" s="121">
        <f>W121</f>
        <v>0</v>
      </c>
      <c r="X120" s="117"/>
      <c r="Y120" s="121">
        <f>Y121</f>
        <v>0</v>
      </c>
      <c r="Z120" s="117"/>
      <c r="AA120" s="122">
        <f>AA121</f>
        <v>0</v>
      </c>
      <c r="AR120" s="123" t="s">
        <v>141</v>
      </c>
      <c r="AT120" s="124" t="s">
        <v>76</v>
      </c>
      <c r="AU120" s="124" t="s">
        <v>19</v>
      </c>
      <c r="AY120" s="123" t="s">
        <v>122</v>
      </c>
      <c r="BK120" s="125">
        <f>BK121</f>
        <v>0</v>
      </c>
    </row>
    <row r="121" spans="2:65" s="1" customFormat="1" ht="22.5" customHeight="1" x14ac:dyDescent="0.3">
      <c r="B121" s="126"/>
      <c r="C121" s="127" t="s">
        <v>132</v>
      </c>
      <c r="D121" s="127" t="s">
        <v>123</v>
      </c>
      <c r="E121" s="128" t="s">
        <v>324</v>
      </c>
      <c r="F121" s="199" t="s">
        <v>325</v>
      </c>
      <c r="G121" s="200"/>
      <c r="H121" s="200"/>
      <c r="I121" s="200"/>
      <c r="J121" s="129" t="s">
        <v>318</v>
      </c>
      <c r="K121" s="130">
        <v>1</v>
      </c>
      <c r="L121" s="201">
        <v>0</v>
      </c>
      <c r="M121" s="200"/>
      <c r="N121" s="201">
        <f>ROUND(L121*K121,2)</f>
        <v>0</v>
      </c>
      <c r="O121" s="200"/>
      <c r="P121" s="200"/>
      <c r="Q121" s="200"/>
      <c r="R121" s="131"/>
      <c r="T121" s="132" t="s">
        <v>3</v>
      </c>
      <c r="U121" s="36" t="s">
        <v>42</v>
      </c>
      <c r="V121" s="133">
        <v>0</v>
      </c>
      <c r="W121" s="133">
        <f>V121*K121</f>
        <v>0</v>
      </c>
      <c r="X121" s="133">
        <v>0</v>
      </c>
      <c r="Y121" s="133">
        <f>X121*K121</f>
        <v>0</v>
      </c>
      <c r="Z121" s="133">
        <v>0</v>
      </c>
      <c r="AA121" s="134">
        <f>Z121*K121</f>
        <v>0</v>
      </c>
      <c r="AR121" s="13" t="s">
        <v>319</v>
      </c>
      <c r="AT121" s="13" t="s">
        <v>123</v>
      </c>
      <c r="AU121" s="13" t="s">
        <v>93</v>
      </c>
      <c r="AY121" s="13" t="s">
        <v>122</v>
      </c>
      <c r="BE121" s="135">
        <f>IF(U121="základní",N121,0)</f>
        <v>0</v>
      </c>
      <c r="BF121" s="135">
        <f>IF(U121="snížená",N121,0)</f>
        <v>0</v>
      </c>
      <c r="BG121" s="135">
        <f>IF(U121="zákl. přenesená",N121,0)</f>
        <v>0</v>
      </c>
      <c r="BH121" s="135">
        <f>IF(U121="sníž. přenesená",N121,0)</f>
        <v>0</v>
      </c>
      <c r="BI121" s="135">
        <f>IF(U121="nulová",N121,0)</f>
        <v>0</v>
      </c>
      <c r="BJ121" s="13" t="s">
        <v>19</v>
      </c>
      <c r="BK121" s="135">
        <f>ROUND(L121*K121,2)</f>
        <v>0</v>
      </c>
      <c r="BL121" s="13" t="s">
        <v>319</v>
      </c>
      <c r="BM121" s="13" t="s">
        <v>326</v>
      </c>
    </row>
    <row r="122" spans="2:65" s="8" customFormat="1" ht="29.85" customHeight="1" x14ac:dyDescent="0.3">
      <c r="B122" s="116"/>
      <c r="C122" s="117"/>
      <c r="D122" s="143" t="s">
        <v>315</v>
      </c>
      <c r="E122" s="143"/>
      <c r="F122" s="143"/>
      <c r="G122" s="143"/>
      <c r="H122" s="143"/>
      <c r="I122" s="143"/>
      <c r="J122" s="143"/>
      <c r="K122" s="143"/>
      <c r="L122" s="143"/>
      <c r="M122" s="143"/>
      <c r="N122" s="211">
        <f>BK122</f>
        <v>0</v>
      </c>
      <c r="O122" s="212"/>
      <c r="P122" s="212"/>
      <c r="Q122" s="212"/>
      <c r="R122" s="119"/>
      <c r="T122" s="120"/>
      <c r="U122" s="117"/>
      <c r="V122" s="117"/>
      <c r="W122" s="121">
        <f>W123</f>
        <v>0</v>
      </c>
      <c r="X122" s="117"/>
      <c r="Y122" s="121">
        <f>Y123</f>
        <v>0</v>
      </c>
      <c r="Z122" s="117"/>
      <c r="AA122" s="122">
        <f>AA123</f>
        <v>0</v>
      </c>
      <c r="AR122" s="123" t="s">
        <v>141</v>
      </c>
      <c r="AT122" s="124" t="s">
        <v>76</v>
      </c>
      <c r="AU122" s="124" t="s">
        <v>19</v>
      </c>
      <c r="AY122" s="123" t="s">
        <v>122</v>
      </c>
      <c r="BK122" s="125">
        <f>BK123</f>
        <v>0</v>
      </c>
    </row>
    <row r="123" spans="2:65" s="1" customFormat="1" ht="22.5" customHeight="1" x14ac:dyDescent="0.3">
      <c r="B123" s="126"/>
      <c r="C123" s="127" t="s">
        <v>127</v>
      </c>
      <c r="D123" s="127" t="s">
        <v>123</v>
      </c>
      <c r="E123" s="128" t="s">
        <v>327</v>
      </c>
      <c r="F123" s="199" t="s">
        <v>328</v>
      </c>
      <c r="G123" s="200"/>
      <c r="H123" s="200"/>
      <c r="I123" s="200"/>
      <c r="J123" s="129" t="s">
        <v>318</v>
      </c>
      <c r="K123" s="130">
        <v>1</v>
      </c>
      <c r="L123" s="201">
        <v>0</v>
      </c>
      <c r="M123" s="200"/>
      <c r="N123" s="201">
        <f>ROUND(L123*K123,2)</f>
        <v>0</v>
      </c>
      <c r="O123" s="200"/>
      <c r="P123" s="200"/>
      <c r="Q123" s="200"/>
      <c r="R123" s="131"/>
      <c r="T123" s="132" t="s">
        <v>3</v>
      </c>
      <c r="U123" s="136" t="s">
        <v>42</v>
      </c>
      <c r="V123" s="137">
        <v>0</v>
      </c>
      <c r="W123" s="137">
        <f>V123*K123</f>
        <v>0</v>
      </c>
      <c r="X123" s="137">
        <v>0</v>
      </c>
      <c r="Y123" s="137">
        <f>X123*K123</f>
        <v>0</v>
      </c>
      <c r="Z123" s="137">
        <v>0</v>
      </c>
      <c r="AA123" s="138">
        <f>Z123*K123</f>
        <v>0</v>
      </c>
      <c r="AR123" s="13" t="s">
        <v>319</v>
      </c>
      <c r="AT123" s="13" t="s">
        <v>123</v>
      </c>
      <c r="AU123" s="13" t="s">
        <v>93</v>
      </c>
      <c r="AY123" s="13" t="s">
        <v>122</v>
      </c>
      <c r="BE123" s="135">
        <f>IF(U123="základní",N123,0)</f>
        <v>0</v>
      </c>
      <c r="BF123" s="135">
        <f>IF(U123="snížená",N123,0)</f>
        <v>0</v>
      </c>
      <c r="BG123" s="135">
        <f>IF(U123="zákl. přenesená",N123,0)</f>
        <v>0</v>
      </c>
      <c r="BH123" s="135">
        <f>IF(U123="sníž. přenesená",N123,0)</f>
        <v>0</v>
      </c>
      <c r="BI123" s="135">
        <f>IF(U123="nulová",N123,0)</f>
        <v>0</v>
      </c>
      <c r="BJ123" s="13" t="s">
        <v>19</v>
      </c>
      <c r="BK123" s="135">
        <f>ROUND(L123*K123,2)</f>
        <v>0</v>
      </c>
      <c r="BL123" s="13" t="s">
        <v>319</v>
      </c>
      <c r="BM123" s="13" t="s">
        <v>329</v>
      </c>
    </row>
    <row r="124" spans="2:65" s="1" customFormat="1" ht="6.95" customHeight="1" x14ac:dyDescent="0.3"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3"/>
    </row>
  </sheetData>
  <mergeCells count="73">
    <mergeCell ref="H1:K1"/>
    <mergeCell ref="S2:AC2"/>
    <mergeCell ref="N114:Q114"/>
    <mergeCell ref="N115:Q115"/>
    <mergeCell ref="N116:Q116"/>
    <mergeCell ref="M108:P108"/>
    <mergeCell ref="M110:Q110"/>
    <mergeCell ref="M111:Q111"/>
    <mergeCell ref="F113:I113"/>
    <mergeCell ref="L113:M113"/>
    <mergeCell ref="N113:Q113"/>
    <mergeCell ref="N95:Q95"/>
    <mergeCell ref="L97:Q97"/>
    <mergeCell ref="C103:Q103"/>
    <mergeCell ref="F105:P105"/>
    <mergeCell ref="F106:P106"/>
    <mergeCell ref="F123:I123"/>
    <mergeCell ref="L123:M123"/>
    <mergeCell ref="N123:Q123"/>
    <mergeCell ref="N122:Q122"/>
    <mergeCell ref="F117:I117"/>
    <mergeCell ref="L117:M117"/>
    <mergeCell ref="N117:Q117"/>
    <mergeCell ref="F119:I119"/>
    <mergeCell ref="L119:M119"/>
    <mergeCell ref="N119:Q119"/>
    <mergeCell ref="N118:Q118"/>
    <mergeCell ref="N120:Q120"/>
    <mergeCell ref="F121:I121"/>
    <mergeCell ref="L121:M121"/>
    <mergeCell ref="N121:Q121"/>
    <mergeCell ref="N89:Q89"/>
    <mergeCell ref="N90:Q90"/>
    <mergeCell ref="N91:Q91"/>
    <mergeCell ref="N92:Q92"/>
    <mergeCell ref="N93:Q93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3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201601133 - SO 01 - Trafo...</vt:lpstr>
      <vt:lpstr>20160113V - Vedlejší a os...</vt:lpstr>
      <vt:lpstr>'201601133 - SO 01 - Trafo...'!Názvy_tisku</vt:lpstr>
      <vt:lpstr>'20160113V - Vedlejší a os...'!Názvy_tisku</vt:lpstr>
      <vt:lpstr>'Rekapitulace stavby'!Názvy_tisku</vt:lpstr>
      <vt:lpstr>'201601133 - SO 01 - Trafo...'!Oblast_tisku</vt:lpstr>
      <vt:lpstr>'20160113V - Vedlejší a os...'!Oblast_tisku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LUDEKNEW\uzivatel</dc:creator>
  <cp:lastModifiedBy>Peroutka David</cp:lastModifiedBy>
  <dcterms:created xsi:type="dcterms:W3CDTF">2016-10-21T12:36:24Z</dcterms:created>
  <dcterms:modified xsi:type="dcterms:W3CDTF">2016-10-24T14:35:26Z</dcterms:modified>
</cp:coreProperties>
</file>