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 - Zpevněné plochy" sheetId="2" r:id="rId2"/>
    <sheet name="Kan - Kanalizace" sheetId="3" r:id="rId3"/>
    <sheet name="Vod - Vodovod" sheetId="4" r:id="rId4"/>
    <sheet name="VRN - Vedlejší rozpočtové..." sheetId="5" r:id="rId5"/>
    <sheet name="Pokyny pro vyplnění" sheetId="6" r:id="rId6"/>
  </sheets>
  <definedNames>
    <definedName name="_xlnm._FilterDatabase" localSheetId="1" hidden="1">'D1 - Zpevněné plochy'!$C$88:$K$88</definedName>
    <definedName name="_xlnm._FilterDatabase" localSheetId="2" hidden="1">'Kan - Kanalizace'!$C$81:$K$81</definedName>
    <definedName name="_xlnm._FilterDatabase" localSheetId="3" hidden="1">'Vod - Vodovod'!$C$83:$K$83</definedName>
    <definedName name="_xlnm._FilterDatabase" localSheetId="4" hidden="1">'VRN - Vedlejší rozpočtové...'!$C$76:$K$76</definedName>
    <definedName name="_xlnm.Print_Titles" localSheetId="1">'D1 - Zpevněné plochy'!$88:$88</definedName>
    <definedName name="_xlnm.Print_Titles" localSheetId="2">'Kan - Kanalizace'!$81:$81</definedName>
    <definedName name="_xlnm.Print_Titles" localSheetId="0">'Rekapitulace stavby'!$49:$49</definedName>
    <definedName name="_xlnm.Print_Titles" localSheetId="3">'Vod - Vodovod'!$83:$83</definedName>
    <definedName name="_xlnm.Print_Titles" localSheetId="4">'VRN - Vedlejší rozpočtové...'!$76:$76</definedName>
    <definedName name="_xlnm.Print_Area" localSheetId="1">'D1 - Zpevněné plochy'!$C$4:$J$36,'D1 - Zpevněné plochy'!$C$42:$J$70,'D1 - Zpevněné plochy'!$C$76:$K$310</definedName>
    <definedName name="_xlnm.Print_Area" localSheetId="2">'Kan - Kanalizace'!$C$4:$J$38,'Kan - Kanalizace'!$C$44:$J$61,'Kan - Kanalizace'!$C$67:$K$83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stavby'!$C$39:$AQ$57</definedName>
    <definedName name="_xlnm.Print_Area" localSheetId="3">'Vod - Vodovod'!$C$4:$J$38,'Vod - Vodovod'!$C$44:$J$63,'Vod - Vodovod'!$C$69:$K$87</definedName>
    <definedName name="_xlnm.Print_Area" localSheetId="4">'VRN - Vedlejší rozpočtové...'!$C$4:$J$36,'VRN - Vedlejší rozpočtové...'!$C$42:$J$58,'VRN - Vedlejší rozpočtové...'!$C$64:$K$89</definedName>
  </definedNames>
  <calcPr fullCalcOnLoad="1"/>
</workbook>
</file>

<file path=xl/sharedStrings.xml><?xml version="1.0" encoding="utf-8"?>
<sst xmlns="http://schemas.openxmlformats.org/spreadsheetml/2006/main" count="3140" uniqueCount="743">
  <si>
    <t>Export VZ</t>
  </si>
  <si>
    <t>List obsahuje:</t>
  </si>
  <si>
    <t>3.0</t>
  </si>
  <si>
    <t>ZAMOK</t>
  </si>
  <si>
    <t>False</t>
  </si>
  <si>
    <t>{93ef1fb0-feb2-43b7-bc96-45aa18910e75}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</si>
  <si>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</si>
  <si>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</si>
  <si>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</si>
  <si>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</si>
  <si>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</si>
  <si>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</si>
  <si>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</si>
  <si>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</si>
  <si>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aa2358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</si>
  <si>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</si>
  <si>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</si>
  <si>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Opavan - Velké Albrechtice 222 - TZH komunikace</t>
  </si>
  <si>
    <t>0,1</t>
  </si>
  <si>
    <t>KSO:</t>
  </si>
  <si>
    <t/>
  </si>
  <si>
    <t>CC-CZ:</t>
  </si>
  <si>
    <t>1</t>
  </si>
  <si>
    <t>Místo:</t>
  </si>
  <si>
    <t>Velké Albrechtice</t>
  </si>
  <si>
    <t>Datum:</t>
  </si>
  <si>
    <t>30. 9. 2015</t>
  </si>
  <si>
    <t>10</t>
  </si>
  <si>
    <t>100</t>
  </si>
  <si>
    <t>Zadavatel:</t>
  </si>
  <si>
    <t>IČ:</t>
  </si>
  <si>
    <t>Česká republika - Správa státních hmotných rezerv</t>
  </si>
  <si>
    <t>DIČ:</t>
  </si>
  <si>
    <t>Uchazeč:</t>
  </si>
  <si>
    <t>Vyplň údaj</t>
  </si>
  <si>
    <t>Projektant:</t>
  </si>
  <si>
    <t>24306606</t>
  </si>
  <si>
    <t>CIVIL PROJECTS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</si>
  <si>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</si>
  <si>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</si>
  <si>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</si>
  <si>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</si>
  <si>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</si>
  <si>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</si>
  <si>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</si>
  <si>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</si>
  <si>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</si>
  <si>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</si>
  <si>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</si>
  <si>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</si>
  <si>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</si>
  <si>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</si>
  <si>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</si>
  <si>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</si>
  <si>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</si>
  <si>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</si>
  <si>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</si>
  <si>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</si>
  <si>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</si>
  <si>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</si>
  <si>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</si>
  <si>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</si>
  <si>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</si>
  <si>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</si>
  <si>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</si>
  <si>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</si>
  <si>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</si>
  <si>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</si>
  <si>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</si>
  <si>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</si>
  <si>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</si>
  <si>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</si>
  <si>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</si>
  <si>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</si>
  <si>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</si>
  <si>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</si>
  <si>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</si>
  <si>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</si>
  <si>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</si>
  <si>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Zpevněné plochy</t>
  </si>
  <si>
    <t>STA</t>
  </si>
  <si>
    <t>{bd19b7d8-3945-45c6-a2d8-6999fea854b8}</t>
  </si>
  <si>
    <t>2</t>
  </si>
  <si>
    <t>D2</t>
  </si>
  <si>
    <t>Vodovod a kanalizace</t>
  </si>
  <si>
    <t>{9e88fb0e-bad6-4391-a25b-356de6527d7a}</t>
  </si>
  <si>
    <t>Kan</t>
  </si>
  <si>
    <t>Kanalizace</t>
  </si>
  <si>
    <t>Soupis</t>
  </si>
  <si>
    <t>{b3b6d40b-c9a4-495a-8bf9-2311b38b9a97}</t>
  </si>
  <si>
    <t>Vod</t>
  </si>
  <si>
    <t>Vodovod</t>
  </si>
  <si>
    <t>{4187d94e-ed0d-4d8a-adc6-d304ace80a38}</t>
  </si>
  <si>
    <t>VRN</t>
  </si>
  <si>
    <t>Vedlejší rozpočtové náklady</t>
  </si>
  <si>
    <t>{45d424f1-a0f1-4478-b7ff-201d0bce4ea7}</t>
  </si>
  <si>
    <t>Zpět na list:</t>
  </si>
  <si>
    <t>drenáž</t>
  </si>
  <si>
    <t>m</t>
  </si>
  <si>
    <t>192</t>
  </si>
  <si>
    <t>komnova</t>
  </si>
  <si>
    <t>Komunikace nová, včetně podkladu</t>
  </si>
  <si>
    <t>m2</t>
  </si>
  <si>
    <t>572</t>
  </si>
  <si>
    <t>KRYCÍ LIST SOUPISU</t>
  </si>
  <si>
    <t>komreko</t>
  </si>
  <si>
    <t>Rekonstruovana komunikace</t>
  </si>
  <si>
    <t>4951</t>
  </si>
  <si>
    <t>ornice</t>
  </si>
  <si>
    <t>897</t>
  </si>
  <si>
    <t>recyklat</t>
  </si>
  <si>
    <t>recyklát odtsranění</t>
  </si>
  <si>
    <t>m3</t>
  </si>
  <si>
    <t>445,59</t>
  </si>
  <si>
    <t>zemina</t>
  </si>
  <si>
    <t>odkopaná zemina</t>
  </si>
  <si>
    <t>805,15</t>
  </si>
  <si>
    <t>Objekt:</t>
  </si>
  <si>
    <t>D1 - Zpevněné plochy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</si>
  <si>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</si>
  <si>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</si>
  <si>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</si>
  <si>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</si>
  <si>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</si>
  <si>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</si>
  <si>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9 - Ostatní konstrukce a práce, bourání</t>
  </si>
  <si>
    <t xml:space="preserve">    997 - Přesun sutě</t>
  </si>
  <si>
    <t>016 -  Přemístění výkopku</t>
  </si>
  <si>
    <t>017 -  Konstrukce ze zemin</t>
  </si>
  <si>
    <t>018 -  Povrchové úpravy terénu</t>
  </si>
  <si>
    <t>056 -  Podkl.vrstvy poz.komunikací</t>
  </si>
  <si>
    <t>057 -  Kryty poz.komunikací-živičné</t>
  </si>
  <si>
    <t>5 - Komunikace pozemní</t>
  </si>
  <si>
    <t>091 -  Doplňující konstrukce a práce</t>
  </si>
  <si>
    <t>093 - Odvodnění</t>
  </si>
  <si>
    <t>099 -  Přesun hmot</t>
  </si>
  <si>
    <t>979 -  Poplatky za skládku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</si>
  <si>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</si>
  <si>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</si>
  <si>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</si>
  <si>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</si>
  <si>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</si>
  <si>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</si>
  <si>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</si>
  <si>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</si>
  <si>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</si>
  <si>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</si>
  <si>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</si>
  <si>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</si>
  <si>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</si>
  <si>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</si>
  <si>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</si>
  <si>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ROZPOCET</t>
  </si>
  <si>
    <t>K</t>
  </si>
  <si>
    <t>111301111</t>
  </si>
  <si>
    <t>Sejmutí drnu tl do 100 mm s přemístěním do 50 m nebo naložením na dopravní prostředek</t>
  </si>
  <si>
    <t>4</t>
  </si>
  <si>
    <t>-795616699</t>
  </si>
  <si>
    <t>PP</t>
  </si>
  <si>
    <t>VV</t>
  </si>
  <si>
    <t>komnova+325*1,0</t>
  </si>
  <si>
    <t>122202202</t>
  </si>
  <si>
    <t>Odkopávky a prokopávky nezapažené pro silnice objemu do 1000 m3 v hornině tř. 3</t>
  </si>
  <si>
    <t>CS ÚRS 2015 01</t>
  </si>
  <si>
    <t>1182966579</t>
  </si>
  <si>
    <t>Odkopávky a prokopávky nezapažené pro silnice s přemístěním výkopku v příčných profilech na vzdálenost do 15 m nebo s naložením na dopravní prostředek v hornině tř. 3 přes 100 do 1 000 m3</t>
  </si>
  <si>
    <t>541+304-0,1*ornice "rozšíření komunikace v prostředním pásu</t>
  </si>
  <si>
    <t>27*1,15 "rozšíření v oblouku</t>
  </si>
  <si>
    <t>8*1,15 "odkop u správní budovy</t>
  </si>
  <si>
    <t>24*0,4 "odkop pro zpevněné plochy u nadzemních hydrantů</t>
  </si>
  <si>
    <t>Součet</t>
  </si>
  <si>
    <t>3</t>
  </si>
  <si>
    <t>122202209</t>
  </si>
  <si>
    <t>Příplatek k odkopávkám a prokopávkám pro silnice v hornině tř. 3 za lepivost</t>
  </si>
  <si>
    <t>1172409195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</si>
  <si>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</si>
  <si>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P</t>
  </si>
  <si>
    <t>Poznámka k položce:
50%</t>
  </si>
  <si>
    <t>805,15*0,5 'Přepočtené koeficientem množství</t>
  </si>
  <si>
    <t>213141111</t>
  </si>
  <si>
    <t>Zřízení vrstvy z geotextilie v rovině nebo ve sklonu do 1:5 š do 3 m</t>
  </si>
  <si>
    <t>-954967991</t>
  </si>
  <si>
    <t>Zřízení vrstvy z geotextilie filtrační, separační, odvodňovací, ochranné, výztužné nebo protierozní v rovině nebo ve sklonu do 1:5, šířky do 3 m</t>
  </si>
  <si>
    <t>Poznámka k položce:
oddělení aktivní zóny</t>
  </si>
  <si>
    <t>komnova*1,2</t>
  </si>
  <si>
    <t>5</t>
  </si>
  <si>
    <t>M</t>
  </si>
  <si>
    <t>693110040</t>
  </si>
  <si>
    <t>geotextilie tkaná (polypropylen) PK-TEX PP 60 230 g/m2</t>
  </si>
  <si>
    <t>8</t>
  </si>
  <si>
    <t>2122052326</t>
  </si>
  <si>
    <t>geotextilie geotextilie tkané PK-TEX PP (polypropylen) vyztužování, separace a filtrace PK-TEX PP  60   230 g/m2</t>
  </si>
  <si>
    <t>686,4*1,15 'Přepočtené koeficientem množství</t>
  </si>
  <si>
    <t>6</t>
  </si>
  <si>
    <t>564671111</t>
  </si>
  <si>
    <t>Podklad z kameniva hrubého drceného vel. 63-125 mm tl 250 mm</t>
  </si>
  <si>
    <t>929250492</t>
  </si>
  <si>
    <t>Podklad z kameniva hrubého drceného vel. 63-125 mm, s rozprostřením a zhutněním, po zhutnění tl. 250 mm</t>
  </si>
  <si>
    <t>Poznámka k položce:
aktivní zóna - výměna ve 2 vrstvách á 250 mm</t>
  </si>
  <si>
    <t>(komnova+0,5)*2</t>
  </si>
  <si>
    <t>7</t>
  </si>
  <si>
    <t>122402201</t>
  </si>
  <si>
    <t>Odkopávky a prokopávky nezapažené pro silnice objemu do 100 m3 v hornině tř. 5</t>
  </si>
  <si>
    <t>1802208730</t>
  </si>
  <si>
    <t>Odkopávky a prokopávky nezapažené pro silnice s přemístěním výkopku v příčných profilech na vzdálenost do 15 m nebo s naložením na dopravní prostředek v hornině tř. 5 do 100 m3</t>
  </si>
  <si>
    <t>Poznámka k položce:
odstranění recyklátu z rekonstruované plochy</t>
  </si>
  <si>
    <t>komreko*0,09</t>
  </si>
  <si>
    <t>181102302</t>
  </si>
  <si>
    <t>Úprava pláně v zářezech se zhutněním</t>
  </si>
  <si>
    <t>-1879051701</t>
  </si>
  <si>
    <t>Úprava pláně na stavbách dálnic v zářezech mimo skalních se zhutněním</t>
  </si>
  <si>
    <t>Poznámka k položce:
úprava po odstranění recyklátu</t>
  </si>
  <si>
    <t>9</t>
  </si>
  <si>
    <t>Ostatní konstrukce a práce, bourání</t>
  </si>
  <si>
    <t>113106121</t>
  </si>
  <si>
    <t>Rozebrání dlažeb komunikací pro pěší z betonových nebo kamenných dlaždic</t>
  </si>
  <si>
    <t>2021797864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</si>
  <si>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</si>
  <si>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Poznámka k položce:
u hydrantů</t>
  </si>
  <si>
    <t>18 "zpevněné plochy u 2 ks stávajících nadzemních hydrantů</t>
  </si>
  <si>
    <t>16 "část stávajícího chodníku v místě přípojky kanalizace k ČOV</t>
  </si>
  <si>
    <t>377*0,25 "betonová přídlažba u objektů garáží</t>
  </si>
  <si>
    <t>113202111</t>
  </si>
  <si>
    <t>Vytrhání obrub krajníků obrubníků stojatých</t>
  </si>
  <si>
    <t>-529429165</t>
  </si>
  <si>
    <t>Poznámka k položce:
s naložením na dopravní prostředky</t>
  </si>
  <si>
    <t>30+250,5+61+37+30  "15/25</t>
  </si>
  <si>
    <t>16 "5/25 plocha u hydrantů</t>
  </si>
  <si>
    <t>997</t>
  </si>
  <si>
    <t>Přesun sutě</t>
  </si>
  <si>
    <t>54</t>
  </si>
  <si>
    <t>997211612</t>
  </si>
  <si>
    <t>Nakládání vybouraných hmot na dopravní prostředky pro vodorovnou dopravu</t>
  </si>
  <si>
    <t>t</t>
  </si>
  <si>
    <t>-516939060</t>
  </si>
  <si>
    <t>Nakládání suti nebo vybouraných hmot na dopravní prostředky pro vodorovnou dopravu vybouraných hmot</t>
  </si>
  <si>
    <t>18*0,3*0,255 "30% zpevněné plochy u 2 ks stávajících nadzemních hydrantů</t>
  </si>
  <si>
    <t>377*0,25*0,3*0,255 "30% betonová přídlažba u objektů garáží</t>
  </si>
  <si>
    <t>" hmotnost sutě 0,25500/m2</t>
  </si>
  <si>
    <t>87,023 "obrubníky</t>
  </si>
  <si>
    <t>55</t>
  </si>
  <si>
    <t>997002511</t>
  </si>
  <si>
    <t>Vodorovné přemístění suti a vybouraných hmot bez naložení ale se složením a urovnáním do 1 km</t>
  </si>
  <si>
    <t>-634422944</t>
  </si>
  <si>
    <t>Vodorovné přemístění suti a vybouraných hmot bez naložení, se složením a hrubým urovnáním na vzdálenost do 1 km</t>
  </si>
  <si>
    <t>56</t>
  </si>
  <si>
    <t>997002519</t>
  </si>
  <si>
    <t>Příplatek ZKD 1 km přemístění suti a vybouraných hmot</t>
  </si>
  <si>
    <t>1114388844</t>
  </si>
  <si>
    <t>Vodorovné přemístění suti a vybouraných hmot bez naložení, se složením a hrubým urovnáním Příplatek k ceně za každý další i započatý 1 km přes 1 km</t>
  </si>
  <si>
    <t>Poznámka k položce:
dalších 39 km</t>
  </si>
  <si>
    <t>95,61*39 'Přepočtené koeficientem množství</t>
  </si>
  <si>
    <t>57</t>
  </si>
  <si>
    <t>R979097115</t>
  </si>
  <si>
    <t>Poplatek za skl. -beton a železobeton</t>
  </si>
  <si>
    <t>512</t>
  </si>
  <si>
    <t>1227504982</t>
  </si>
  <si>
    <t>Poplatek za skl. - ostatní zemina</t>
  </si>
  <si>
    <t>016</t>
  </si>
  <si>
    <t xml:space="preserve"> Přemístění výkopku</t>
  </si>
  <si>
    <t>11</t>
  </si>
  <si>
    <t>167101101</t>
  </si>
  <si>
    <t>Nakládání výkopku do 100m3 tř. 4</t>
  </si>
  <si>
    <t>-272276879</t>
  </si>
  <si>
    <t>12</t>
  </si>
  <si>
    <t>167101151</t>
  </si>
  <si>
    <t>Nakládání výkopku z hornin tř. 5 až 7 do 100 m3</t>
  </si>
  <si>
    <t>1217700423</t>
  </si>
  <si>
    <t>Nakládání, skládání a překládání neulehlého výkopku nebo sypaniny nakládání, množství do 100 m3, z hornin tř. 5 až 7</t>
  </si>
  <si>
    <t>13</t>
  </si>
  <si>
    <t>162701105</t>
  </si>
  <si>
    <t>Vodorovné přemístění do 10000 m výkopku/sypaniny z horniny tř. 1 až 4</t>
  </si>
  <si>
    <t>733556568</t>
  </si>
  <si>
    <t>Vodorovné přemístění výkopku nebo sypaniny po suchu na obvyklém dopravním prostředku, bez naložení výkopku, avšak se složením bez rozhrnutí z horniny tř. 1 až 4 na vzdálenost přes 9 000 do 10 000 m</t>
  </si>
  <si>
    <t>14</t>
  </si>
  <si>
    <t>162701109</t>
  </si>
  <si>
    <t>Příplatek k vodorovnému přemístění výkopku/sypaniny z horniny tř. 1 až 4 ZKD 1000 m přes 10000 m</t>
  </si>
  <si>
    <t>281884803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</si>
  <si>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</si>
  <si>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zemina*30 "dalších 30 km</t>
  </si>
  <si>
    <t>162701155</t>
  </si>
  <si>
    <t>Vodorovné přemístění do 10000 m výkopku/sypaniny z horniny tř. 5 až 7</t>
  </si>
  <si>
    <t>-726505689</t>
  </si>
  <si>
    <t>Vodorovné přemístění výkopku nebo sypaniny po suchu na obvyklém dopravním prostředku, bez naložení výkopku, avšak se složením bez rozhrnutí z horniny tř. 5 až 7 na vzdálenost přes 9 0000 do 10 000 m</t>
  </si>
  <si>
    <t>16</t>
  </si>
  <si>
    <t>162701159</t>
  </si>
  <si>
    <t>Příplatek k vodorovnému přemístění výkopku/sypaniny z horniny tř. 5 až 7 ZKD 1000 m přes 10000 m</t>
  </si>
  <si>
    <t>-1512013301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</si>
  <si>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</si>
  <si>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recyklat*30 "dalších 30 km</t>
  </si>
  <si>
    <t>17</t>
  </si>
  <si>
    <t>171201201</t>
  </si>
  <si>
    <t>Uloženi sypaniny na skládku</t>
  </si>
  <si>
    <t>-1374209484</t>
  </si>
  <si>
    <t>zemina+recyklat</t>
  </si>
  <si>
    <t>017</t>
  </si>
  <si>
    <t xml:space="preserve"> Konstrukce ze zemin</t>
  </si>
  <si>
    <t>18</t>
  </si>
  <si>
    <t>174101101</t>
  </si>
  <si>
    <t>Zásyp jam, šachet rýh nebo kolem objektů sypaninou se zhutněním</t>
  </si>
  <si>
    <t>451025354</t>
  </si>
  <si>
    <t xml:space="preserve">Poznámka k položce:
pro zpětné zásypy a obsypy podél obrub  </t>
  </si>
  <si>
    <t>(355+7,5+29)*0,5</t>
  </si>
  <si>
    <t>19</t>
  </si>
  <si>
    <t>175101209</t>
  </si>
  <si>
    <t>Příplatek k obsypání objektu sypaninou uloženou do 30 m od kraje objektu za prohození sypaniny</t>
  </si>
  <si>
    <t>-1074800665</t>
  </si>
  <si>
    <t>Poznámka k položce:
osití pro zpětné úpravy</t>
  </si>
  <si>
    <t>018</t>
  </si>
  <si>
    <t xml:space="preserve"> Povrchové úpravy terénu</t>
  </si>
  <si>
    <t>20</t>
  </si>
  <si>
    <t>180402111.2</t>
  </si>
  <si>
    <t>Založení parkového trávníku výsevem v rovině a ve svahu do 1:5</t>
  </si>
  <si>
    <t>129000615</t>
  </si>
  <si>
    <t>005724700</t>
  </si>
  <si>
    <t>osivo směs travní krajinná - technická</t>
  </si>
  <si>
    <t>kg</t>
  </si>
  <si>
    <t>-431284216</t>
  </si>
  <si>
    <t>764*2*0,035</t>
  </si>
  <si>
    <t>22</t>
  </si>
  <si>
    <t>181301101.2</t>
  </si>
  <si>
    <t>Rozprostření ornice tl vrstvy do 100 mm pl do 500 m2 v rovině nebo ve svahu do 1:5</t>
  </si>
  <si>
    <t>-1962154258</t>
  </si>
  <si>
    <t>23</t>
  </si>
  <si>
    <t>103910000</t>
  </si>
  <si>
    <t xml:space="preserve">Zeminový substrát </t>
  </si>
  <si>
    <t>-1678781683</t>
  </si>
  <si>
    <t xml:space="preserve">Poznámka k položce:
"ornice" pro vrchní úpravu travních ploch </t>
  </si>
  <si>
    <t>(764*0,05)*1,65</t>
  </si>
  <si>
    <t>24</t>
  </si>
  <si>
    <t>181951102</t>
  </si>
  <si>
    <t>Úprava pláně v hornině tř. 1 až 4 se zhutněním</t>
  </si>
  <si>
    <t>-802562742</t>
  </si>
  <si>
    <t>Poznámka k položce:
pod obruby</t>
  </si>
  <si>
    <t>(355+7,5+29)*0,25*2</t>
  </si>
  <si>
    <t>056</t>
  </si>
  <si>
    <t xml:space="preserve"> Podkl.vrstvy poz.komunikací</t>
  </si>
  <si>
    <t>25</t>
  </si>
  <si>
    <t>564851111</t>
  </si>
  <si>
    <t>Podklad ze štěrkodrtě ŠD  tl 150 mm</t>
  </si>
  <si>
    <t>1186386353</t>
  </si>
  <si>
    <t>(komnova+0,5)*2 "nové komunikace - 2 vrstvy</t>
  </si>
  <si>
    <t xml:space="preserve">24*2 "zpevněné plochy u 2 ks stávajících nadzemních hydrantů a 2 ks nových </t>
  </si>
  <si>
    <t>(6,5+7)*0,25*2 "nová bet. přídlažba u objektu dílen</t>
  </si>
  <si>
    <t>26</t>
  </si>
  <si>
    <t>R564</t>
  </si>
  <si>
    <t>Úprava podkladu pod betonovou přídlažbou</t>
  </si>
  <si>
    <t>498790393</t>
  </si>
  <si>
    <t>úprava stávající přídlažby podél stěn budov</t>
  </si>
  <si>
    <t>Poznámka k položce:
stávající podklad betonové přídlažby bude dosypnán, vyrovnán, zhutněn</t>
  </si>
  <si>
    <t>377*0,25</t>
  </si>
  <si>
    <t>057</t>
  </si>
  <si>
    <t xml:space="preserve"> Kryty poz.komunikací-živičné</t>
  </si>
  <si>
    <t>27</t>
  </si>
  <si>
    <t>919748111</t>
  </si>
  <si>
    <t>Provedení postřiku cementobetonového krytu ochrannou emulzí</t>
  </si>
  <si>
    <t>-1256282045</t>
  </si>
  <si>
    <t>Provedení postřiku, popř. zdrsnění povrchu cementobetonového krytu nebo podkladu ochrannou emulzí</t>
  </si>
  <si>
    <t>komreko+komnova</t>
  </si>
  <si>
    <t>58</t>
  </si>
  <si>
    <t>111625500</t>
  </si>
  <si>
    <t>postřik asfaltový spojovací</t>
  </si>
  <si>
    <t>-1793866173</t>
  </si>
  <si>
    <t xml:space="preserve">asfalty silniční emulze asfaltové silniční postřik asfaltový spojovací </t>
  </si>
  <si>
    <t>Poznámka k položce:
doporučená Spotřeba: 0,2 - 0,3 kg/m2 je zvýšena na 1,3 Kg/m2 z důvodu navrhovaného technickému řešení podkladu.</t>
  </si>
  <si>
    <t>5523*1,3 'Přepočtené koeficientem množství</t>
  </si>
  <si>
    <t>29</t>
  </si>
  <si>
    <t>565135111</t>
  </si>
  <si>
    <t>Asfaltový beton vrstva podkladní ACP 16 (obalované kamenivo OKS) tl 50 mm š do 3 m</t>
  </si>
  <si>
    <t>CS ÚRS 2014 01</t>
  </si>
  <si>
    <t>-91171618</t>
  </si>
  <si>
    <t>Asfaltový beton vrstva podkladní ACP 16 (obalované kamenivo střednězrnné - OKS) s rozprostřením a zhutněním v pruhu šířky do 3 m, po zhutnění tl. 50 mm</t>
  </si>
  <si>
    <t>30</t>
  </si>
  <si>
    <t>577134211</t>
  </si>
  <si>
    <t>Asfaltový beton vrstva obrusná ACO 11 (ABS) tř. II tl 40 mm š do 3 m z nemodifikovaného asfaltu</t>
  </si>
  <si>
    <t>-748628203</t>
  </si>
  <si>
    <t>Asfaltový beton vrstva obrusná ACO 11 (ABS) s rozprostřením a se zhutněním z nemodifikovaného asfaltu v pruhu šířky do 3 m tř. II, po zhutnění tl. 40 mm</t>
  </si>
  <si>
    <t>4951 "komunikace - nový povrch</t>
  </si>
  <si>
    <t>572 "komunikace - nová</t>
  </si>
  <si>
    <t>Komunikace pozemní</t>
  </si>
  <si>
    <t>31</t>
  </si>
  <si>
    <t>596211110</t>
  </si>
  <si>
    <t>Kladení zámkové dlažby komunikací pro pěší tl 60 mm skupiny A pl do 50 m2</t>
  </si>
  <si>
    <t>-1758843039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</si>
  <si>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</si>
  <si>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
zpětné položení dlažby v chodníku po provedení přípojky kanalizace k ČOV</t>
  </si>
  <si>
    <t>32</t>
  </si>
  <si>
    <t>596811220</t>
  </si>
  <si>
    <t>Kladení betonové dlažby komunikací pro pěší do lože z kameniva vel do 0,25 m2 plochy do 50 m2</t>
  </si>
  <si>
    <t>1516455457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</si>
  <si>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</si>
  <si>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Poznámka k položce:
plocha u hydrantů a přídlažba</t>
  </si>
  <si>
    <t>24 "plochy u hydrantů</t>
  </si>
  <si>
    <t>33</t>
  </si>
  <si>
    <t>596841220</t>
  </si>
  <si>
    <t>Kladení betonové dlažby komunikací pro pěší do lože z cement malty vel do 0,25 m2 plochy do 50 m2</t>
  </si>
  <si>
    <t>615666655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</si>
  <si>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</si>
  <si>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(6,5+7,0)*0,25 "betonová přídlažba u objektů dílen</t>
  </si>
  <si>
    <t>34</t>
  </si>
  <si>
    <t>592R457</t>
  </si>
  <si>
    <t>dlažba betonová plošná hladká 50x25 cm šedá</t>
  </si>
  <si>
    <t>-1402357470</t>
  </si>
  <si>
    <t>dlaždice betonové dlažba desková betonová dlažba plošná - hladká Standard 50 x 50 x 5,5     šedá</t>
  </si>
  <si>
    <t>Poznámka k položce:
plocha u hydrantů a přídlažba - náhrada 30% původní dlažby</t>
  </si>
  <si>
    <t>12+13,5*0,25+(18+94,25)*0,3</t>
  </si>
  <si>
    <t>091</t>
  </si>
  <si>
    <t xml:space="preserve"> Doplňující konstrukce a práce</t>
  </si>
  <si>
    <t>35</t>
  </si>
  <si>
    <t>916131213</t>
  </si>
  <si>
    <t>Osazení silničního obrubníku betonového stojatého s boční opěrou do lože z betonu prostého C12/15</t>
  </si>
  <si>
    <t>-1481016432</t>
  </si>
  <si>
    <t>7,5 "BO 15/25 zapuštěný</t>
  </si>
  <si>
    <t>25+4+11+20+9+79+31+120+26+30 "BO 15/25 převýšený</t>
  </si>
  <si>
    <t>36</t>
  </si>
  <si>
    <t>592174650</t>
  </si>
  <si>
    <t>obrubník betonový silniční 100x15x25 cm</t>
  </si>
  <si>
    <t>kus</t>
  </si>
  <si>
    <t>1486792810</t>
  </si>
  <si>
    <t>Poznámka k položce:
2% ztratné</t>
  </si>
  <si>
    <t>362,5*1,02 'Přepočtené koeficientem množství</t>
  </si>
  <si>
    <t>37</t>
  </si>
  <si>
    <t>916231213</t>
  </si>
  <si>
    <t>Osazení chodníkového obrubníku betonového stojatého s boční opěrou do lože z betonu prostého</t>
  </si>
  <si>
    <t>1882522410</t>
  </si>
  <si>
    <t>Osazení chodníkového obrubníku betonového se zřízením lože, s vyplněním a zatřením spár cementovou maltou stojatého s boční opěrou z betonu prostého tř. C 12/15, do lože z betonu prostého téže značky</t>
  </si>
  <si>
    <t>9,5*4</t>
  </si>
  <si>
    <t>38</t>
  </si>
  <si>
    <t>592172110</t>
  </si>
  <si>
    <t>obrubník betonový zahradní ABO100/5/25 II šedý 100 x 5 x 25 cm</t>
  </si>
  <si>
    <t>801861046</t>
  </si>
  <si>
    <t>obrubníky betonové a železobetonové obrubníky zahradní Granitoid ABO 100/5/25 II šedá   100 x 5 x 25</t>
  </si>
  <si>
    <t>Poznámka k položce:
ztratné 2%</t>
  </si>
  <si>
    <t>38*1,02 'Přepočtené koeficientem množství</t>
  </si>
  <si>
    <t>39</t>
  </si>
  <si>
    <t>DOP001</t>
  </si>
  <si>
    <t>Úprava okraje stávajících šachet u benzínové stanice - celkem 6 ks</t>
  </si>
  <si>
    <t>1286930751</t>
  </si>
  <si>
    <t>Poznámka k položce:
úpraba napojení asfaltu na beton + zálivka asfaltovou suspenzí</t>
  </si>
  <si>
    <t>6*7,8</t>
  </si>
  <si>
    <t>46,8*1,02 'Přepočtené koeficientem množství</t>
  </si>
  <si>
    <t>093</t>
  </si>
  <si>
    <t>Odvodnění</t>
  </si>
  <si>
    <t>40</t>
  </si>
  <si>
    <t>919724121</t>
  </si>
  <si>
    <t>Drenážní geosyntetikum jednostranně laminované geotextilií</t>
  </si>
  <si>
    <t>1430737158</t>
  </si>
  <si>
    <t>Drenážní geosyntetikum s tuhým jádrem laminované geotextilií jednostranně oddělení drenážní vrstvy</t>
  </si>
  <si>
    <t>drenáž*1,0</t>
  </si>
  <si>
    <t>41</t>
  </si>
  <si>
    <t>212752311</t>
  </si>
  <si>
    <t>Trativod z drenážních trubek plastových tuhých DN 100 mm včetně lože otevřený výkop</t>
  </si>
  <si>
    <t>-916852495</t>
  </si>
  <si>
    <t>Trativody z drenážních trubek se zřízením štěrkopískového lože pod trubky a s jejich obsypem v průměrném celkovém množství do 0,15 m3/m v otevřeném výkopu z trubek plastových tuhých SN 8 DN 100</t>
  </si>
  <si>
    <t>85+107</t>
  </si>
  <si>
    <t>42</t>
  </si>
  <si>
    <t>ODV001</t>
  </si>
  <si>
    <t>Napojení drenáže do uliční vpusti - 4 ks, D+M</t>
  </si>
  <si>
    <t>Nh</t>
  </si>
  <si>
    <t>303619966</t>
  </si>
  <si>
    <t>43</t>
  </si>
  <si>
    <t>ODV002</t>
  </si>
  <si>
    <t>Napojení drenáže na kanalizaci - 1 ks, D+M</t>
  </si>
  <si>
    <t>-2071429820</t>
  </si>
  <si>
    <t>44</t>
  </si>
  <si>
    <t>ODV003</t>
  </si>
  <si>
    <t>Revizní šachta  ŠD1 drenáže - 1 ks, D+M (před napojením na stávající kanalizaci</t>
  </si>
  <si>
    <t>kpl</t>
  </si>
  <si>
    <t>2026200025</t>
  </si>
  <si>
    <t>ŠD DN 315, litinový poklop D 315/D400 + Teleskop</t>
  </si>
  <si>
    <t>45</t>
  </si>
  <si>
    <t>ODV004</t>
  </si>
  <si>
    <t>Uliční vpusť nová, včetně napojení, D+M</t>
  </si>
  <si>
    <t>1861731071</t>
  </si>
  <si>
    <t>UV 425, litinová mříž + Teleskop</t>
  </si>
  <si>
    <t>46</t>
  </si>
  <si>
    <t>ODV005</t>
  </si>
  <si>
    <t>Uliční vpusť náhrada stávající, včetně napojení, D+M</t>
  </si>
  <si>
    <t>1015749392</t>
  </si>
  <si>
    <t>Poznámka k položce:
Stávající uliční vpusť bude vykopána, výkop bude vyspraven a ve stejném místě bude osazena nová uliční vpusť včetně napojení na kanalizaci. V položce je i odvoz a likvidace stávajících uličních vpustí.</t>
  </si>
  <si>
    <t>47</t>
  </si>
  <si>
    <t>ODV006</t>
  </si>
  <si>
    <t>Dopojení uličních vpustí na kanalizaci, DN 100, D+M</t>
  </si>
  <si>
    <t>-1478280799</t>
  </si>
  <si>
    <t>12 "dopojení nových uličních vpustí</t>
  </si>
  <si>
    <t>20 "dopojení vyměňovaných uličních vpustí</t>
  </si>
  <si>
    <t>48</t>
  </si>
  <si>
    <t>ODV007</t>
  </si>
  <si>
    <t>Výměna stávajících geigerů u stěny budovy, včetně dopojení na nové uliční vpusti, D+M</t>
  </si>
  <si>
    <t>-505189139</t>
  </si>
  <si>
    <t>Poznámka k položce:
Stávající geigery budou vyměněny za nové - PVC (s otočným napojením), osazeny do betonu, včetně napojení na nejbližší nové uliční vpusti, včetně odvozu a likvidace stávajících</t>
  </si>
  <si>
    <t>49</t>
  </si>
  <si>
    <t>ODV008</t>
  </si>
  <si>
    <t>Úprava výšky stávajících kanalizačních šachet do nové nivelety</t>
  </si>
  <si>
    <t>998489541</t>
  </si>
  <si>
    <t>099</t>
  </si>
  <si>
    <t xml:space="preserve"> Přesun hmot</t>
  </si>
  <si>
    <t>50</t>
  </si>
  <si>
    <t>998223011</t>
  </si>
  <si>
    <t>Přesun hmot pro pozemní komunikace s krytem dlážděným</t>
  </si>
  <si>
    <t>659671435</t>
  </si>
  <si>
    <t>92,695 "obruby</t>
  </si>
  <si>
    <t>23,563 "kladení dlažby</t>
  </si>
  <si>
    <t>51</t>
  </si>
  <si>
    <t>998225111</t>
  </si>
  <si>
    <t>Přesun hmot poz kom kryt živičný</t>
  </si>
  <si>
    <t>1478011988</t>
  </si>
  <si>
    <t>728,373+572,901 "živičné povrchy</t>
  </si>
  <si>
    <t>371,2 "podkladní vrstvy</t>
  </si>
  <si>
    <t>979</t>
  </si>
  <si>
    <t xml:space="preserve"> Poplatky za skládku</t>
  </si>
  <si>
    <t>52</t>
  </si>
  <si>
    <t>979097115</t>
  </si>
  <si>
    <t>1420185789</t>
  </si>
  <si>
    <t>zemina*1,65 "z položky vod. přemístění výkopku</t>
  </si>
  <si>
    <t>53</t>
  </si>
  <si>
    <t>979099141</t>
  </si>
  <si>
    <t>Poplatek za skl. - asfalt</t>
  </si>
  <si>
    <t>-10448995</t>
  </si>
  <si>
    <t>recyklat*2,0 "obj. hmotnost recyklát 2000 kg/m3</t>
  </si>
  <si>
    <t>D2 - Vodovod a kanalizace</t>
  </si>
  <si>
    <t>Soupis:</t>
  </si>
  <si>
    <t>Kan - Kanalizace</t>
  </si>
  <si>
    <t>kan</t>
  </si>
  <si>
    <t>Přípojka kanalizace - viz samostatný rozpočet</t>
  </si>
  <si>
    <t>clk</t>
  </si>
  <si>
    <t>-1651811087</t>
  </si>
  <si>
    <t>Vod - Vodovod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</si>
  <si>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</si>
  <si>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</si>
  <si>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</si>
  <si>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</si>
  <si>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</si>
  <si>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</si>
  <si>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vod</t>
  </si>
  <si>
    <t>Vodovod - viz samostatný rozpočet</t>
  </si>
  <si>
    <t>-1196191884</t>
  </si>
  <si>
    <t>VRN - Vedlejší rozpočtové náklady</t>
  </si>
  <si>
    <t>999 -  VRN</t>
  </si>
  <si>
    <t>999</t>
  </si>
  <si>
    <t xml:space="preserve"> VRN</t>
  </si>
  <si>
    <t>013254000</t>
  </si>
  <si>
    <t>Dokumentace skutečného provedení stavby</t>
  </si>
  <si>
    <t>Kpl</t>
  </si>
  <si>
    <t>1024</t>
  </si>
  <si>
    <t>2027989113</t>
  </si>
  <si>
    <t>Průzkumné, geodetické a projektové práce projektové práce dokumentace stavby (výkresová a textová) skutečného provedení stavby</t>
  </si>
  <si>
    <t>042503000_07</t>
  </si>
  <si>
    <t>Plán BOZP na staveništi</t>
  </si>
  <si>
    <t>391614277</t>
  </si>
  <si>
    <t>999000009</t>
  </si>
  <si>
    <t>Vytýčení sítí - podzemních zařízení a vedení</t>
  </si>
  <si>
    <t>197452734</t>
  </si>
  <si>
    <t>R_006</t>
  </si>
  <si>
    <t>Úklid staveniště</t>
  </si>
  <si>
    <t>600743269</t>
  </si>
  <si>
    <t>Příprava plochy pro skládku materiálu</t>
  </si>
  <si>
    <t>R_007.1</t>
  </si>
  <si>
    <t>Úprava terénu do původního stavu</t>
  </si>
  <si>
    <t>1564079902</t>
  </si>
  <si>
    <t>Poznámka k položce:
Zařízení staveniště a okolí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</si>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</sst>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Alignment="0">
      <protection locked="0"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0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Border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103" fillId="0" borderId="0" xfId="0" applyFont="1" applyAlignment="1">
      <alignment vertical="center" wrapText="1"/>
    </xf>
    <xf numFmtId="0" fontId="104" fillId="0" borderId="36" xfId="0" applyFont="1" applyBorder="1" applyAlignment="1" applyProtection="1">
      <alignment horizontal="center" vertical="center"/>
      <protection/>
    </xf>
    <xf numFmtId="49" fontId="104" fillId="0" borderId="36" xfId="0" applyNumberFormat="1" applyFont="1" applyBorder="1" applyAlignment="1" applyProtection="1">
      <alignment horizontal="left" vertical="center" wrapText="1"/>
      <protection/>
    </xf>
    <xf numFmtId="0" fontId="104" fillId="0" borderId="36" xfId="0" applyFont="1" applyBorder="1" applyAlignment="1" applyProtection="1">
      <alignment horizontal="left" vertical="center" wrapText="1"/>
      <protection/>
    </xf>
    <xf numFmtId="0" fontId="104" fillId="0" borderId="36" xfId="0" applyFont="1" applyBorder="1" applyAlignment="1" applyProtection="1">
      <alignment horizontal="center" vertical="center" wrapText="1"/>
      <protection/>
    </xf>
    <xf numFmtId="175" fontId="104" fillId="0" borderId="36" xfId="0" applyNumberFormat="1" applyFont="1" applyBorder="1" applyAlignment="1" applyProtection="1">
      <alignment vertical="center"/>
      <protection/>
    </xf>
    <xf numFmtId="4" fontId="104" fillId="23" borderId="36" xfId="0" applyNumberFormat="1" applyFont="1" applyFill="1" applyBorder="1" applyAlignment="1" applyProtection="1">
      <alignment vertical="center"/>
      <protection locked="0"/>
    </xf>
    <xf numFmtId="4" fontId="104" fillId="0" borderId="36" xfId="0" applyNumberFormat="1" applyFont="1" applyBorder="1" applyAlignment="1" applyProtection="1">
      <alignment vertical="center"/>
      <protection/>
    </xf>
    <xf numFmtId="0" fontId="104" fillId="0" borderId="13" xfId="0" applyFont="1" applyBorder="1" applyAlignment="1">
      <alignment vertical="center"/>
    </xf>
    <xf numFmtId="0" fontId="104" fillId="23" borderId="36" xfId="0" applyFont="1" applyFill="1" applyBorder="1" applyAlignment="1" applyProtection="1">
      <alignment horizontal="left" vertical="center"/>
      <protection locked="0"/>
    </xf>
    <xf numFmtId="0" fontId="10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03" fillId="0" borderId="0" xfId="0" applyFont="1" applyBorder="1" applyAlignment="1">
      <alignment vertical="center" wrapText="1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3" fillId="0" borderId="0" xfId="0" applyFont="1" applyBorder="1" applyAlignment="1">
      <alignment horizontal="left" vertical="center"/>
    </xf>
    <xf numFmtId="0" fontId="8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82" fillId="0" borderId="32" xfId="0" applyNumberFormat="1" applyFont="1" applyBorder="1" applyAlignment="1">
      <alignment vertical="center"/>
    </xf>
    <xf numFmtId="174" fontId="82" fillId="0" borderId="33" xfId="0" applyNumberFormat="1" applyFont="1" applyBorder="1" applyAlignment="1">
      <alignment vertical="center"/>
    </xf>
    <xf numFmtId="0" fontId="83" fillId="0" borderId="0" xfId="0" applyFont="1" applyAlignment="1">
      <alignment horizontal="left"/>
    </xf>
    <xf numFmtId="4" fontId="83" fillId="0" borderId="0" xfId="0" applyNumberFormat="1" applyFont="1" applyAlignment="1">
      <alignment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6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106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66" fillId="33" borderId="0" xfId="36" applyFill="1" applyAlignment="1">
      <alignment/>
    </xf>
    <xf numFmtId="0" fontId="107" fillId="0" borderId="0" xfId="36" applyFont="1" applyAlignment="1">
      <alignment horizontal="center" vertical="center"/>
    </xf>
    <xf numFmtId="0" fontId="10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9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8" fillId="33" borderId="0" xfId="0" applyFont="1" applyFill="1" applyAlignment="1" applyProtection="1">
      <alignment horizontal="left" vertical="center"/>
      <protection/>
    </xf>
    <xf numFmtId="0" fontId="109" fillId="33" borderId="0" xfId="36" applyFont="1" applyFill="1" applyAlignment="1" applyProtection="1">
      <alignment vertical="center"/>
      <protection/>
    </xf>
    <xf numFmtId="0" fontId="109" fillId="33" borderId="0" xfId="36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1E7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B5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3B4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40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718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561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562</v>
      </c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8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3"/>
      <c r="AQ5" s="25"/>
      <c r="BE5" s="245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3"/>
      <c r="AQ6" s="25"/>
      <c r="BE6" s="246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46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46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6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46"/>
      <c r="BS10" s="18" t="s">
        <v>18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46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6"/>
      <c r="BS12" s="18" t="s">
        <v>18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46"/>
      <c r="BS13" s="18" t="s">
        <v>18</v>
      </c>
    </row>
    <row r="14" spans="2:71" ht="15">
      <c r="B14" s="22"/>
      <c r="C14" s="23"/>
      <c r="D14" s="23"/>
      <c r="E14" s="252" t="s">
        <v>34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46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6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36</v>
      </c>
      <c r="AO16" s="23"/>
      <c r="AP16" s="23"/>
      <c r="AQ16" s="25"/>
      <c r="BE16" s="246"/>
      <c r="BS16" s="18" t="s">
        <v>4</v>
      </c>
    </row>
    <row r="17" spans="2:71" ht="18" customHeight="1">
      <c r="B17" s="22"/>
      <c r="C17" s="23"/>
      <c r="D17" s="23"/>
      <c r="E17" s="29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46"/>
      <c r="BS17" s="18" t="s">
        <v>38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6"/>
      <c r="BS18" s="18" t="s">
        <v>6</v>
      </c>
    </row>
    <row r="19" spans="2:71" ht="14.2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6"/>
      <c r="BS19" s="18" t="s">
        <v>6</v>
      </c>
    </row>
    <row r="20" spans="2:71" ht="22.5" customHeight="1">
      <c r="B20" s="22"/>
      <c r="C20" s="23"/>
      <c r="D20" s="23"/>
      <c r="E20" s="253" t="s">
        <v>20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3"/>
      <c r="AP20" s="23"/>
      <c r="AQ20" s="25"/>
      <c r="BE20" s="246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6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6"/>
    </row>
    <row r="23" spans="2:57" s="1" customFormat="1" ht="25.5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4">
        <f>ROUND(AG51,2)</f>
        <v>0</v>
      </c>
      <c r="AL23" s="255"/>
      <c r="AM23" s="255"/>
      <c r="AN23" s="255"/>
      <c r="AO23" s="255"/>
      <c r="AP23" s="36"/>
      <c r="AQ23" s="39"/>
      <c r="BE23" s="247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47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6" t="s">
        <v>41</v>
      </c>
      <c r="M25" s="257"/>
      <c r="N25" s="257"/>
      <c r="O25" s="257"/>
      <c r="P25" s="36"/>
      <c r="Q25" s="36"/>
      <c r="R25" s="36"/>
      <c r="S25" s="36"/>
      <c r="T25" s="36"/>
      <c r="U25" s="36"/>
      <c r="V25" s="36"/>
      <c r="W25" s="256" t="s">
        <v>42</v>
      </c>
      <c r="X25" s="257"/>
      <c r="Y25" s="257"/>
      <c r="Z25" s="257"/>
      <c r="AA25" s="257"/>
      <c r="AB25" s="257"/>
      <c r="AC25" s="257"/>
      <c r="AD25" s="257"/>
      <c r="AE25" s="257"/>
      <c r="AF25" s="36"/>
      <c r="AG25" s="36"/>
      <c r="AH25" s="36"/>
      <c r="AI25" s="36"/>
      <c r="AJ25" s="36"/>
      <c r="AK25" s="256" t="s">
        <v>43</v>
      </c>
      <c r="AL25" s="257"/>
      <c r="AM25" s="257"/>
      <c r="AN25" s="257"/>
      <c r="AO25" s="257"/>
      <c r="AP25" s="36"/>
      <c r="AQ25" s="39"/>
      <c r="BE25" s="247"/>
    </row>
    <row r="26" spans="2:57" s="2" customFormat="1" ht="14.2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258">
        <v>0.21</v>
      </c>
      <c r="M26" s="259"/>
      <c r="N26" s="259"/>
      <c r="O26" s="259"/>
      <c r="P26" s="42"/>
      <c r="Q26" s="42"/>
      <c r="R26" s="42"/>
      <c r="S26" s="42"/>
      <c r="T26" s="42"/>
      <c r="U26" s="42"/>
      <c r="V26" s="42"/>
      <c r="W26" s="260">
        <f>ROUND(AZ51,2)</f>
        <v>0</v>
      </c>
      <c r="X26" s="259"/>
      <c r="Y26" s="259"/>
      <c r="Z26" s="259"/>
      <c r="AA26" s="259"/>
      <c r="AB26" s="259"/>
      <c r="AC26" s="259"/>
      <c r="AD26" s="259"/>
      <c r="AE26" s="259"/>
      <c r="AF26" s="42"/>
      <c r="AG26" s="42"/>
      <c r="AH26" s="42"/>
      <c r="AI26" s="42"/>
      <c r="AJ26" s="42"/>
      <c r="AK26" s="260">
        <f>ROUND(AV51,2)</f>
        <v>0</v>
      </c>
      <c r="AL26" s="259"/>
      <c r="AM26" s="259"/>
      <c r="AN26" s="259"/>
      <c r="AO26" s="259"/>
      <c r="AP26" s="42"/>
      <c r="AQ26" s="44"/>
      <c r="BE26" s="248"/>
    </row>
    <row r="27" spans="2:57" s="2" customFormat="1" ht="14.2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258">
        <v>0.15</v>
      </c>
      <c r="M27" s="259"/>
      <c r="N27" s="259"/>
      <c r="O27" s="259"/>
      <c r="P27" s="42"/>
      <c r="Q27" s="42"/>
      <c r="R27" s="42"/>
      <c r="S27" s="42"/>
      <c r="T27" s="42"/>
      <c r="U27" s="42"/>
      <c r="V27" s="42"/>
      <c r="W27" s="260">
        <f>ROUND(BA51,2)</f>
        <v>0</v>
      </c>
      <c r="X27" s="259"/>
      <c r="Y27" s="259"/>
      <c r="Z27" s="259"/>
      <c r="AA27" s="259"/>
      <c r="AB27" s="259"/>
      <c r="AC27" s="259"/>
      <c r="AD27" s="259"/>
      <c r="AE27" s="259"/>
      <c r="AF27" s="42"/>
      <c r="AG27" s="42"/>
      <c r="AH27" s="42"/>
      <c r="AI27" s="42"/>
      <c r="AJ27" s="42"/>
      <c r="AK27" s="260">
        <f>ROUND(AW51,2)</f>
        <v>0</v>
      </c>
      <c r="AL27" s="259"/>
      <c r="AM27" s="259"/>
      <c r="AN27" s="259"/>
      <c r="AO27" s="259"/>
      <c r="AP27" s="42"/>
      <c r="AQ27" s="44"/>
      <c r="BE27" s="248"/>
    </row>
    <row r="28" spans="2:57" s="2" customFormat="1" ht="14.2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258">
        <v>0.21</v>
      </c>
      <c r="M28" s="259"/>
      <c r="N28" s="259"/>
      <c r="O28" s="259"/>
      <c r="P28" s="42"/>
      <c r="Q28" s="42"/>
      <c r="R28" s="42"/>
      <c r="S28" s="42"/>
      <c r="T28" s="42"/>
      <c r="U28" s="42"/>
      <c r="V28" s="42"/>
      <c r="W28" s="260">
        <f>ROUND(BB51,2)</f>
        <v>0</v>
      </c>
      <c r="X28" s="259"/>
      <c r="Y28" s="259"/>
      <c r="Z28" s="259"/>
      <c r="AA28" s="259"/>
      <c r="AB28" s="259"/>
      <c r="AC28" s="259"/>
      <c r="AD28" s="259"/>
      <c r="AE28" s="259"/>
      <c r="AF28" s="42"/>
      <c r="AG28" s="42"/>
      <c r="AH28" s="42"/>
      <c r="AI28" s="42"/>
      <c r="AJ28" s="42"/>
      <c r="AK28" s="260">
        <v>0</v>
      </c>
      <c r="AL28" s="259"/>
      <c r="AM28" s="259"/>
      <c r="AN28" s="259"/>
      <c r="AO28" s="259"/>
      <c r="AP28" s="42"/>
      <c r="AQ28" s="44"/>
      <c r="BE28" s="248"/>
    </row>
    <row r="29" spans="2:57" s="2" customFormat="1" ht="14.2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258">
        <v>0.15</v>
      </c>
      <c r="M29" s="259"/>
      <c r="N29" s="259"/>
      <c r="O29" s="259"/>
      <c r="P29" s="42"/>
      <c r="Q29" s="42"/>
      <c r="R29" s="42"/>
      <c r="S29" s="42"/>
      <c r="T29" s="42"/>
      <c r="U29" s="42"/>
      <c r="V29" s="42"/>
      <c r="W29" s="260">
        <f>ROUND(BC51,2)</f>
        <v>0</v>
      </c>
      <c r="X29" s="259"/>
      <c r="Y29" s="259"/>
      <c r="Z29" s="259"/>
      <c r="AA29" s="259"/>
      <c r="AB29" s="259"/>
      <c r="AC29" s="259"/>
      <c r="AD29" s="259"/>
      <c r="AE29" s="259"/>
      <c r="AF29" s="42"/>
      <c r="AG29" s="42"/>
      <c r="AH29" s="42"/>
      <c r="AI29" s="42"/>
      <c r="AJ29" s="42"/>
      <c r="AK29" s="260">
        <v>0</v>
      </c>
      <c r="AL29" s="259"/>
      <c r="AM29" s="259"/>
      <c r="AN29" s="259"/>
      <c r="AO29" s="259"/>
      <c r="AP29" s="42"/>
      <c r="AQ29" s="44"/>
      <c r="BE29" s="248"/>
    </row>
    <row r="30" spans="2:57" s="2" customFormat="1" ht="14.2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258">
        <v>0</v>
      </c>
      <c r="M30" s="259"/>
      <c r="N30" s="259"/>
      <c r="O30" s="259"/>
      <c r="P30" s="42"/>
      <c r="Q30" s="42"/>
      <c r="R30" s="42"/>
      <c r="S30" s="42"/>
      <c r="T30" s="42"/>
      <c r="U30" s="42"/>
      <c r="V30" s="42"/>
      <c r="W30" s="260">
        <f>ROUND(BD51,2)</f>
        <v>0</v>
      </c>
      <c r="X30" s="259"/>
      <c r="Y30" s="259"/>
      <c r="Z30" s="259"/>
      <c r="AA30" s="259"/>
      <c r="AB30" s="259"/>
      <c r="AC30" s="259"/>
      <c r="AD30" s="259"/>
      <c r="AE30" s="259"/>
      <c r="AF30" s="42"/>
      <c r="AG30" s="42"/>
      <c r="AH30" s="42"/>
      <c r="AI30" s="42"/>
      <c r="AJ30" s="42"/>
      <c r="AK30" s="260">
        <v>0</v>
      </c>
      <c r="AL30" s="259"/>
      <c r="AM30" s="259"/>
      <c r="AN30" s="259"/>
      <c r="AO30" s="259"/>
      <c r="AP30" s="42"/>
      <c r="AQ30" s="44"/>
      <c r="BE30" s="248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47"/>
    </row>
    <row r="32" spans="2:57" s="1" customFormat="1" ht="25.5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261" t="s">
        <v>52</v>
      </c>
      <c r="Y32" s="262"/>
      <c r="Z32" s="262"/>
      <c r="AA32" s="262"/>
      <c r="AB32" s="262"/>
      <c r="AC32" s="47"/>
      <c r="AD32" s="47"/>
      <c r="AE32" s="47"/>
      <c r="AF32" s="47"/>
      <c r="AG32" s="47"/>
      <c r="AH32" s="47"/>
      <c r="AI32" s="47"/>
      <c r="AJ32" s="47"/>
      <c r="AK32" s="263">
        <f>SUM(AK23:AK30)</f>
        <v>0</v>
      </c>
      <c r="AL32" s="262"/>
      <c r="AM32" s="262"/>
      <c r="AN32" s="262"/>
      <c r="AO32" s="264"/>
      <c r="AP32" s="45"/>
      <c r="AQ32" s="49"/>
      <c r="BE32" s="247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aa2358</v>
      </c>
      <c r="AR41" s="56"/>
    </row>
    <row r="42" spans="2:44" s="4" customFormat="1" ht="36.75" customHeight="1">
      <c r="B42" s="58"/>
      <c r="C42" s="59" t="s">
        <v>16</v>
      </c>
      <c r="L42" s="265" t="str">
        <f>K6</f>
        <v>Opavan - Velké Albrechtice 222 - TZH komunikace</v>
      </c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Velké Albrechtice</v>
      </c>
      <c r="AI44" s="57" t="s">
        <v>25</v>
      </c>
      <c r="AM44" s="267" t="str">
        <f>IF(AN8="","",AN8)</f>
        <v>30. 9. 2015</v>
      </c>
      <c r="AN44" s="247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Česká republika - Správa státních hmotných rezerv</v>
      </c>
      <c r="AI46" s="57" t="s">
        <v>35</v>
      </c>
      <c r="AM46" s="268" t="str">
        <f>IF(E17="","",E17)</f>
        <v>CIVIL PROJECTS s.r.o.</v>
      </c>
      <c r="AN46" s="247"/>
      <c r="AO46" s="247"/>
      <c r="AP46" s="247"/>
      <c r="AR46" s="35"/>
      <c r="AS46" s="269" t="s">
        <v>54</v>
      </c>
      <c r="AT46" s="270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271"/>
      <c r="AT47" s="257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71"/>
      <c r="AT48" s="257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72" t="s">
        <v>55</v>
      </c>
      <c r="D49" s="273"/>
      <c r="E49" s="273"/>
      <c r="F49" s="273"/>
      <c r="G49" s="273"/>
      <c r="H49" s="66"/>
      <c r="I49" s="274" t="s">
        <v>56</v>
      </c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5" t="s">
        <v>57</v>
      </c>
      <c r="AH49" s="273"/>
      <c r="AI49" s="273"/>
      <c r="AJ49" s="273"/>
      <c r="AK49" s="273"/>
      <c r="AL49" s="273"/>
      <c r="AM49" s="273"/>
      <c r="AN49" s="274" t="s">
        <v>58</v>
      </c>
      <c r="AO49" s="273"/>
      <c r="AP49" s="273"/>
      <c r="AQ49" s="67" t="s">
        <v>59</v>
      </c>
      <c r="AR49" s="35"/>
      <c r="AS49" s="68" t="s">
        <v>60</v>
      </c>
      <c r="AT49" s="69" t="s">
        <v>61</v>
      </c>
      <c r="AU49" s="69" t="s">
        <v>62</v>
      </c>
      <c r="AV49" s="69" t="s">
        <v>63</v>
      </c>
      <c r="AW49" s="69" t="s">
        <v>64</v>
      </c>
      <c r="AX49" s="69" t="s">
        <v>65</v>
      </c>
      <c r="AY49" s="69" t="s">
        <v>66</v>
      </c>
      <c r="AZ49" s="69" t="s">
        <v>67</v>
      </c>
      <c r="BA49" s="69" t="s">
        <v>68</v>
      </c>
      <c r="BB49" s="69" t="s">
        <v>69</v>
      </c>
      <c r="BC49" s="69" t="s">
        <v>70</v>
      </c>
      <c r="BD49" s="70" t="s">
        <v>71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72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3">
        <f>ROUND(AG52+AG53+AG56,2)</f>
        <v>0</v>
      </c>
      <c r="AH51" s="283"/>
      <c r="AI51" s="283"/>
      <c r="AJ51" s="283"/>
      <c r="AK51" s="283"/>
      <c r="AL51" s="283"/>
      <c r="AM51" s="283"/>
      <c r="AN51" s="284">
        <f aca="true" t="shared" si="0" ref="AN51:AN56">SUM(AG51,AT51)</f>
        <v>0</v>
      </c>
      <c r="AO51" s="284"/>
      <c r="AP51" s="284"/>
      <c r="AQ51" s="74" t="s">
        <v>20</v>
      </c>
      <c r="AR51" s="58"/>
      <c r="AS51" s="75">
        <f>ROUND(AS52+AS53+AS56,2)</f>
        <v>0</v>
      </c>
      <c r="AT51" s="76">
        <f aca="true" t="shared" si="1" ref="AT51:AT56">ROUND(SUM(AV51:AW51),2)</f>
        <v>0</v>
      </c>
      <c r="AU51" s="77">
        <f>ROUND(AU52+AU53+AU56,5)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ROUND(AZ52+AZ53+AZ56,2)</f>
        <v>0</v>
      </c>
      <c r="BA51" s="76">
        <f>ROUND(BA52+BA53+BA56,2)</f>
        <v>0</v>
      </c>
      <c r="BB51" s="76">
        <f>ROUND(BB52+BB53+BB56,2)</f>
        <v>0</v>
      </c>
      <c r="BC51" s="76">
        <f>ROUND(BC52+BC53+BC56,2)</f>
        <v>0</v>
      </c>
      <c r="BD51" s="78">
        <f>ROUND(BD52+BD53+BD56,2)</f>
        <v>0</v>
      </c>
      <c r="BS51" s="59" t="s">
        <v>73</v>
      </c>
      <c r="BT51" s="59" t="s">
        <v>74</v>
      </c>
      <c r="BU51" s="79" t="s">
        <v>75</v>
      </c>
      <c r="BV51" s="59" t="s">
        <v>76</v>
      </c>
      <c r="BW51" s="59" t="s">
        <v>5</v>
      </c>
      <c r="BX51" s="59" t="s">
        <v>77</v>
      </c>
      <c r="CL51" s="59" t="s">
        <v>20</v>
      </c>
    </row>
    <row r="52" spans="1:91" s="5" customFormat="1" ht="27" customHeight="1">
      <c r="A52" s="290" t="s">
        <v>563</v>
      </c>
      <c r="B52" s="80"/>
      <c r="C52" s="81"/>
      <c r="D52" s="278" t="s">
        <v>78</v>
      </c>
      <c r="E52" s="277"/>
      <c r="F52" s="277"/>
      <c r="G52" s="277"/>
      <c r="H52" s="277"/>
      <c r="I52" s="82"/>
      <c r="J52" s="278" t="s">
        <v>79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6">
        <f>'D1 - Zpevněné plochy'!J27</f>
        <v>0</v>
      </c>
      <c r="AH52" s="277"/>
      <c r="AI52" s="277"/>
      <c r="AJ52" s="277"/>
      <c r="AK52" s="277"/>
      <c r="AL52" s="277"/>
      <c r="AM52" s="277"/>
      <c r="AN52" s="276">
        <f t="shared" si="0"/>
        <v>0</v>
      </c>
      <c r="AO52" s="277"/>
      <c r="AP52" s="277"/>
      <c r="AQ52" s="83" t="s">
        <v>80</v>
      </c>
      <c r="AR52" s="80"/>
      <c r="AS52" s="84">
        <v>0</v>
      </c>
      <c r="AT52" s="85">
        <f t="shared" si="1"/>
        <v>0</v>
      </c>
      <c r="AU52" s="86">
        <f>'D1 - Zpevněné plochy'!P89</f>
        <v>0</v>
      </c>
      <c r="AV52" s="85">
        <f>'D1 - Zpevněné plochy'!J30</f>
        <v>0</v>
      </c>
      <c r="AW52" s="85">
        <f>'D1 - Zpevněné plochy'!J31</f>
        <v>0</v>
      </c>
      <c r="AX52" s="85">
        <f>'D1 - Zpevněné plochy'!J32</f>
        <v>0</v>
      </c>
      <c r="AY52" s="85">
        <f>'D1 - Zpevněné plochy'!J33</f>
        <v>0</v>
      </c>
      <c r="AZ52" s="85">
        <f>'D1 - Zpevněné plochy'!F30</f>
        <v>0</v>
      </c>
      <c r="BA52" s="85">
        <f>'D1 - Zpevněné plochy'!F31</f>
        <v>0</v>
      </c>
      <c r="BB52" s="85">
        <f>'D1 - Zpevněné plochy'!F32</f>
        <v>0</v>
      </c>
      <c r="BC52" s="85">
        <f>'D1 - Zpevněné plochy'!F33</f>
        <v>0</v>
      </c>
      <c r="BD52" s="87">
        <f>'D1 - Zpevněné plochy'!F34</f>
        <v>0</v>
      </c>
      <c r="BT52" s="88" t="s">
        <v>22</v>
      </c>
      <c r="BV52" s="88" t="s">
        <v>76</v>
      </c>
      <c r="BW52" s="88" t="s">
        <v>81</v>
      </c>
      <c r="BX52" s="88" t="s">
        <v>5</v>
      </c>
      <c r="CL52" s="88" t="s">
        <v>20</v>
      </c>
      <c r="CM52" s="88" t="s">
        <v>82</v>
      </c>
    </row>
    <row r="53" spans="2:91" s="5" customFormat="1" ht="27" customHeight="1">
      <c r="B53" s="80"/>
      <c r="C53" s="81"/>
      <c r="D53" s="278" t="s">
        <v>83</v>
      </c>
      <c r="E53" s="277"/>
      <c r="F53" s="277"/>
      <c r="G53" s="277"/>
      <c r="H53" s="277"/>
      <c r="I53" s="82"/>
      <c r="J53" s="278" t="s">
        <v>84</v>
      </c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9">
        <f>ROUND(SUM(AG54:AG55),2)</f>
        <v>0</v>
      </c>
      <c r="AH53" s="277"/>
      <c r="AI53" s="277"/>
      <c r="AJ53" s="277"/>
      <c r="AK53" s="277"/>
      <c r="AL53" s="277"/>
      <c r="AM53" s="277"/>
      <c r="AN53" s="276">
        <f t="shared" si="0"/>
        <v>0</v>
      </c>
      <c r="AO53" s="277"/>
      <c r="AP53" s="277"/>
      <c r="AQ53" s="83" t="s">
        <v>80</v>
      </c>
      <c r="AR53" s="80"/>
      <c r="AS53" s="84">
        <f>ROUND(SUM(AS54:AS55),2)</f>
        <v>0</v>
      </c>
      <c r="AT53" s="85">
        <f t="shared" si="1"/>
        <v>0</v>
      </c>
      <c r="AU53" s="86">
        <f>ROUND(SUM(AU54:AU55),5)</f>
        <v>0</v>
      </c>
      <c r="AV53" s="85">
        <f>ROUND(AZ53*L26,2)</f>
        <v>0</v>
      </c>
      <c r="AW53" s="85">
        <f>ROUND(BA53*L27,2)</f>
        <v>0</v>
      </c>
      <c r="AX53" s="85">
        <f>ROUND(BB53*L26,2)</f>
        <v>0</v>
      </c>
      <c r="AY53" s="85">
        <f>ROUND(BC53*L27,2)</f>
        <v>0</v>
      </c>
      <c r="AZ53" s="85">
        <f>ROUND(SUM(AZ54:AZ55),2)</f>
        <v>0</v>
      </c>
      <c r="BA53" s="85">
        <f>ROUND(SUM(BA54:BA55),2)</f>
        <v>0</v>
      </c>
      <c r="BB53" s="85">
        <f>ROUND(SUM(BB54:BB55),2)</f>
        <v>0</v>
      </c>
      <c r="BC53" s="85">
        <f>ROUND(SUM(BC54:BC55),2)</f>
        <v>0</v>
      </c>
      <c r="BD53" s="87">
        <f>ROUND(SUM(BD54:BD55),2)</f>
        <v>0</v>
      </c>
      <c r="BS53" s="88" t="s">
        <v>73</v>
      </c>
      <c r="BT53" s="88" t="s">
        <v>22</v>
      </c>
      <c r="BU53" s="88" t="s">
        <v>75</v>
      </c>
      <c r="BV53" s="88" t="s">
        <v>76</v>
      </c>
      <c r="BW53" s="88" t="s">
        <v>85</v>
      </c>
      <c r="BX53" s="88" t="s">
        <v>5</v>
      </c>
      <c r="CL53" s="88" t="s">
        <v>20</v>
      </c>
      <c r="CM53" s="88" t="s">
        <v>82</v>
      </c>
    </row>
    <row r="54" spans="1:90" s="6" customFormat="1" ht="21.75" customHeight="1">
      <c r="A54" s="290" t="s">
        <v>563</v>
      </c>
      <c r="B54" s="89"/>
      <c r="C54" s="9"/>
      <c r="D54" s="9"/>
      <c r="E54" s="282" t="s">
        <v>86</v>
      </c>
      <c r="F54" s="281"/>
      <c r="G54" s="281"/>
      <c r="H54" s="281"/>
      <c r="I54" s="281"/>
      <c r="J54" s="9"/>
      <c r="K54" s="282" t="s">
        <v>87</v>
      </c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0">
        <f>'Kan - Kanalizace'!J29</f>
        <v>0</v>
      </c>
      <c r="AH54" s="281"/>
      <c r="AI54" s="281"/>
      <c r="AJ54" s="281"/>
      <c r="AK54" s="281"/>
      <c r="AL54" s="281"/>
      <c r="AM54" s="281"/>
      <c r="AN54" s="280">
        <f t="shared" si="0"/>
        <v>0</v>
      </c>
      <c r="AO54" s="281"/>
      <c r="AP54" s="281"/>
      <c r="AQ54" s="90" t="s">
        <v>88</v>
      </c>
      <c r="AR54" s="89"/>
      <c r="AS54" s="91">
        <v>0</v>
      </c>
      <c r="AT54" s="92">
        <f t="shared" si="1"/>
        <v>0</v>
      </c>
      <c r="AU54" s="93">
        <f>'Kan - Kanalizace'!P82</f>
        <v>0</v>
      </c>
      <c r="AV54" s="92">
        <f>'Kan - Kanalizace'!J32</f>
        <v>0</v>
      </c>
      <c r="AW54" s="92">
        <f>'Kan - Kanalizace'!J33</f>
        <v>0</v>
      </c>
      <c r="AX54" s="92">
        <f>'Kan - Kanalizace'!J34</f>
        <v>0</v>
      </c>
      <c r="AY54" s="92">
        <f>'Kan - Kanalizace'!J35</f>
        <v>0</v>
      </c>
      <c r="AZ54" s="92">
        <f>'Kan - Kanalizace'!F32</f>
        <v>0</v>
      </c>
      <c r="BA54" s="92">
        <f>'Kan - Kanalizace'!F33</f>
        <v>0</v>
      </c>
      <c r="BB54" s="92">
        <f>'Kan - Kanalizace'!F34</f>
        <v>0</v>
      </c>
      <c r="BC54" s="92">
        <f>'Kan - Kanalizace'!F35</f>
        <v>0</v>
      </c>
      <c r="BD54" s="94">
        <f>'Kan - Kanalizace'!F36</f>
        <v>0</v>
      </c>
      <c r="BT54" s="95" t="s">
        <v>82</v>
      </c>
      <c r="BV54" s="95" t="s">
        <v>76</v>
      </c>
      <c r="BW54" s="95" t="s">
        <v>89</v>
      </c>
      <c r="BX54" s="95" t="s">
        <v>85</v>
      </c>
      <c r="CL54" s="95" t="s">
        <v>20</v>
      </c>
    </row>
    <row r="55" spans="1:90" s="6" customFormat="1" ht="21.75" customHeight="1">
      <c r="A55" s="290" t="s">
        <v>563</v>
      </c>
      <c r="B55" s="89"/>
      <c r="C55" s="9"/>
      <c r="D55" s="9"/>
      <c r="E55" s="282" t="s">
        <v>90</v>
      </c>
      <c r="F55" s="281"/>
      <c r="G55" s="281"/>
      <c r="H55" s="281"/>
      <c r="I55" s="281"/>
      <c r="J55" s="9"/>
      <c r="K55" s="282" t="s">
        <v>91</v>
      </c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0">
        <f>'Vod - Vodovod'!J29</f>
        <v>0</v>
      </c>
      <c r="AH55" s="281"/>
      <c r="AI55" s="281"/>
      <c r="AJ55" s="281"/>
      <c r="AK55" s="281"/>
      <c r="AL55" s="281"/>
      <c r="AM55" s="281"/>
      <c r="AN55" s="280">
        <f t="shared" si="0"/>
        <v>0</v>
      </c>
      <c r="AO55" s="281"/>
      <c r="AP55" s="281"/>
      <c r="AQ55" s="90" t="s">
        <v>88</v>
      </c>
      <c r="AR55" s="89"/>
      <c r="AS55" s="91">
        <v>0</v>
      </c>
      <c r="AT55" s="92">
        <f t="shared" si="1"/>
        <v>0</v>
      </c>
      <c r="AU55" s="93">
        <f>'Vod - Vodovod'!P84</f>
        <v>0</v>
      </c>
      <c r="AV55" s="92">
        <f>'Vod - Vodovod'!J32</f>
        <v>0</v>
      </c>
      <c r="AW55" s="92">
        <f>'Vod - Vodovod'!J33</f>
        <v>0</v>
      </c>
      <c r="AX55" s="92">
        <f>'Vod - Vodovod'!J34</f>
        <v>0</v>
      </c>
      <c r="AY55" s="92">
        <f>'Vod - Vodovod'!J35</f>
        <v>0</v>
      </c>
      <c r="AZ55" s="92">
        <f>'Vod - Vodovod'!F32</f>
        <v>0</v>
      </c>
      <c r="BA55" s="92">
        <f>'Vod - Vodovod'!F33</f>
        <v>0</v>
      </c>
      <c r="BB55" s="92">
        <f>'Vod - Vodovod'!F34</f>
        <v>0</v>
      </c>
      <c r="BC55" s="92">
        <f>'Vod - Vodovod'!F35</f>
        <v>0</v>
      </c>
      <c r="BD55" s="94">
        <f>'Vod - Vodovod'!F36</f>
        <v>0</v>
      </c>
      <c r="BT55" s="95" t="s">
        <v>82</v>
      </c>
      <c r="BV55" s="95" t="s">
        <v>76</v>
      </c>
      <c r="BW55" s="95" t="s">
        <v>92</v>
      </c>
      <c r="BX55" s="95" t="s">
        <v>85</v>
      </c>
      <c r="CL55" s="95" t="s">
        <v>20</v>
      </c>
    </row>
    <row r="56" spans="1:91" s="5" customFormat="1" ht="27" customHeight="1">
      <c r="A56" s="290" t="s">
        <v>563</v>
      </c>
      <c r="B56" s="80"/>
      <c r="C56" s="81"/>
      <c r="D56" s="278" t="s">
        <v>93</v>
      </c>
      <c r="E56" s="277"/>
      <c r="F56" s="277"/>
      <c r="G56" s="277"/>
      <c r="H56" s="277"/>
      <c r="I56" s="82"/>
      <c r="J56" s="278" t="s">
        <v>94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6">
        <f>'VRN - Vedlejší rozpočtové...'!J27</f>
        <v>0</v>
      </c>
      <c r="AH56" s="277"/>
      <c r="AI56" s="277"/>
      <c r="AJ56" s="277"/>
      <c r="AK56" s="277"/>
      <c r="AL56" s="277"/>
      <c r="AM56" s="277"/>
      <c r="AN56" s="276">
        <f t="shared" si="0"/>
        <v>0</v>
      </c>
      <c r="AO56" s="277"/>
      <c r="AP56" s="277"/>
      <c r="AQ56" s="83" t="s">
        <v>80</v>
      </c>
      <c r="AR56" s="80"/>
      <c r="AS56" s="96">
        <v>0</v>
      </c>
      <c r="AT56" s="97">
        <f t="shared" si="1"/>
        <v>0</v>
      </c>
      <c r="AU56" s="98">
        <f>'VRN - Vedlejší rozpočtové...'!P77</f>
        <v>0</v>
      </c>
      <c r="AV56" s="97">
        <f>'VRN - Vedlejší rozpočtové...'!J30</f>
        <v>0</v>
      </c>
      <c r="AW56" s="97">
        <f>'VRN - Vedlejší rozpočtové...'!J31</f>
        <v>0</v>
      </c>
      <c r="AX56" s="97">
        <f>'VRN - Vedlejší rozpočtové...'!J32</f>
        <v>0</v>
      </c>
      <c r="AY56" s="97">
        <f>'VRN - Vedlejší rozpočtové...'!J33</f>
        <v>0</v>
      </c>
      <c r="AZ56" s="97">
        <f>'VRN - Vedlejší rozpočtové...'!F30</f>
        <v>0</v>
      </c>
      <c r="BA56" s="97">
        <f>'VRN - Vedlejší rozpočtové...'!F31</f>
        <v>0</v>
      </c>
      <c r="BB56" s="97">
        <f>'VRN - Vedlejší rozpočtové...'!F32</f>
        <v>0</v>
      </c>
      <c r="BC56" s="97">
        <f>'VRN - Vedlejší rozpočtové...'!F33</f>
        <v>0</v>
      </c>
      <c r="BD56" s="99">
        <f>'VRN - Vedlejší rozpočtové...'!F34</f>
        <v>0</v>
      </c>
      <c r="BT56" s="88" t="s">
        <v>22</v>
      </c>
      <c r="BV56" s="88" t="s">
        <v>76</v>
      </c>
      <c r="BW56" s="88" t="s">
        <v>95</v>
      </c>
      <c r="BX56" s="88" t="s">
        <v>5</v>
      </c>
      <c r="CL56" s="88" t="s">
        <v>20</v>
      </c>
      <c r="CM56" s="88" t="s">
        <v>82</v>
      </c>
    </row>
    <row r="57" spans="2:44" s="1" customFormat="1" ht="30" customHeight="1">
      <c r="B57" s="35"/>
      <c r="AR57" s="35"/>
    </row>
    <row r="58" spans="2:44" s="1" customFormat="1" ht="6.75" customHeight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35"/>
    </row>
  </sheetData>
  <sheetProtection password="CC35" sheet="1" objects="1" scenarios="1" formatColumns="0" formatRows="0" sort="0" autoFilter="0"/>
  <mergeCells count="57">
    <mergeCell ref="AR2:BE2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1 - Zpevněné plochy'!C2" tooltip="D1 - Zpevněné plochy" display="/"/>
    <hyperlink ref="A54" location="'Kan - Kanalizace'!C2" tooltip="Kan - Kanalizace" display="/"/>
    <hyperlink ref="A55" location="'Vod - Vodovod'!C2" tooltip="Vod - Vodovod" display="/"/>
    <hyperlink ref="A56" location="'VRN - Vedlejší rozpočtové...'!C2" tooltip="VRN - Vedlejší rozpočtov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92"/>
      <c r="C1" s="292"/>
      <c r="D1" s="291" t="s">
        <v>1</v>
      </c>
      <c r="E1" s="292"/>
      <c r="F1" s="293" t="s">
        <v>564</v>
      </c>
      <c r="G1" s="298" t="s">
        <v>565</v>
      </c>
      <c r="H1" s="298"/>
      <c r="I1" s="299"/>
      <c r="J1" s="293" t="s">
        <v>566</v>
      </c>
      <c r="K1" s="291" t="s">
        <v>96</v>
      </c>
      <c r="L1" s="293" t="s">
        <v>567</v>
      </c>
      <c r="M1" s="293"/>
      <c r="N1" s="293"/>
      <c r="O1" s="293"/>
      <c r="P1" s="293"/>
      <c r="Q1" s="293"/>
      <c r="R1" s="293"/>
      <c r="S1" s="293"/>
      <c r="T1" s="293"/>
      <c r="U1" s="289"/>
      <c r="V1" s="28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81</v>
      </c>
      <c r="AZ2" s="18" t="s">
        <v>97</v>
      </c>
      <c r="BA2" s="18" t="s">
        <v>97</v>
      </c>
      <c r="BB2" s="18" t="s">
        <v>98</v>
      </c>
      <c r="BC2" s="18" t="s">
        <v>99</v>
      </c>
      <c r="BD2" s="18" t="s">
        <v>82</v>
      </c>
    </row>
    <row r="3" spans="2:5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82</v>
      </c>
      <c r="AZ3" s="18" t="s">
        <v>100</v>
      </c>
      <c r="BA3" s="18" t="s">
        <v>101</v>
      </c>
      <c r="BB3" s="18" t="s">
        <v>102</v>
      </c>
      <c r="BC3" s="18" t="s">
        <v>103</v>
      </c>
      <c r="BD3" s="18" t="s">
        <v>82</v>
      </c>
    </row>
    <row r="4" spans="2:56" ht="36.75" customHeight="1">
      <c r="B4" s="22"/>
      <c r="C4" s="23"/>
      <c r="D4" s="24" t="s">
        <v>104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  <c r="AZ4" s="18" t="s">
        <v>105</v>
      </c>
      <c r="BA4" s="18" t="s">
        <v>106</v>
      </c>
      <c r="BB4" s="18" t="s">
        <v>102</v>
      </c>
      <c r="BC4" s="18" t="s">
        <v>107</v>
      </c>
      <c r="BD4" s="18" t="s">
        <v>82</v>
      </c>
    </row>
    <row r="5" spans="2:56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  <c r="AZ5" s="18" t="s">
        <v>108</v>
      </c>
      <c r="BA5" s="18" t="s">
        <v>108</v>
      </c>
      <c r="BB5" s="18" t="s">
        <v>102</v>
      </c>
      <c r="BC5" s="18" t="s">
        <v>109</v>
      </c>
      <c r="BD5" s="18" t="s">
        <v>82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  <c r="AZ6" s="18" t="s">
        <v>110</v>
      </c>
      <c r="BA6" s="18" t="s">
        <v>111</v>
      </c>
      <c r="BB6" s="18" t="s">
        <v>112</v>
      </c>
      <c r="BC6" s="18" t="s">
        <v>113</v>
      </c>
      <c r="BD6" s="18" t="s">
        <v>82</v>
      </c>
    </row>
    <row r="7" spans="2:56" ht="22.5" customHeight="1">
      <c r="B7" s="22"/>
      <c r="C7" s="23"/>
      <c r="D7" s="23"/>
      <c r="E7" s="285" t="str">
        <f>'Rekapitulace stavby'!K6</f>
        <v>Opavan - Velké Albrechtice 222 - TZH komunikace</v>
      </c>
      <c r="F7" s="250"/>
      <c r="G7" s="250"/>
      <c r="H7" s="250"/>
      <c r="I7" s="102"/>
      <c r="J7" s="23"/>
      <c r="K7" s="25"/>
      <c r="AZ7" s="18" t="s">
        <v>114</v>
      </c>
      <c r="BA7" s="18" t="s">
        <v>115</v>
      </c>
      <c r="BB7" s="18" t="s">
        <v>112</v>
      </c>
      <c r="BC7" s="18" t="s">
        <v>116</v>
      </c>
      <c r="BD7" s="18" t="s">
        <v>82</v>
      </c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3"/>
      <c r="J8" s="36"/>
      <c r="K8" s="39"/>
    </row>
    <row r="9" spans="2:11" s="1" customFormat="1" ht="36.75" customHeight="1">
      <c r="B9" s="35"/>
      <c r="C9" s="36"/>
      <c r="D9" s="36"/>
      <c r="E9" s="286" t="s">
        <v>118</v>
      </c>
      <c r="F9" s="257"/>
      <c r="G9" s="257"/>
      <c r="H9" s="257"/>
      <c r="I9" s="103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3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4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04" t="s">
        <v>25</v>
      </c>
      <c r="J12" s="105" t="str">
        <f>'Rekapitulace stavby'!AN8</f>
        <v>30. 9. 2015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3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104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04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3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104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104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3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104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104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3"/>
      <c r="J22" s="36"/>
      <c r="K22" s="39"/>
    </row>
    <row r="23" spans="2:11" s="1" customFormat="1" ht="14.25" customHeight="1">
      <c r="B23" s="35"/>
      <c r="C23" s="36"/>
      <c r="D23" s="31" t="s">
        <v>39</v>
      </c>
      <c r="E23" s="36"/>
      <c r="F23" s="36"/>
      <c r="G23" s="36"/>
      <c r="H23" s="36"/>
      <c r="I23" s="103"/>
      <c r="J23" s="36"/>
      <c r="K23" s="39"/>
    </row>
    <row r="24" spans="2:11" s="7" customFormat="1" ht="22.5" customHeight="1">
      <c r="B24" s="106"/>
      <c r="C24" s="107"/>
      <c r="D24" s="107"/>
      <c r="E24" s="253" t="s">
        <v>20</v>
      </c>
      <c r="F24" s="287"/>
      <c r="G24" s="287"/>
      <c r="H24" s="287"/>
      <c r="I24" s="108"/>
      <c r="J24" s="107"/>
      <c r="K24" s="109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3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10"/>
      <c r="J26" s="62"/>
      <c r="K26" s="111"/>
    </row>
    <row r="27" spans="2:11" s="1" customFormat="1" ht="24.75" customHeight="1">
      <c r="B27" s="35"/>
      <c r="C27" s="36"/>
      <c r="D27" s="112" t="s">
        <v>40</v>
      </c>
      <c r="E27" s="36"/>
      <c r="F27" s="36"/>
      <c r="G27" s="36"/>
      <c r="H27" s="36"/>
      <c r="I27" s="103"/>
      <c r="J27" s="113">
        <f>ROUND(J89,2)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14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15">
        <f>ROUND(SUM(BE89:BE310),2)</f>
        <v>0</v>
      </c>
      <c r="G30" s="36"/>
      <c r="H30" s="36"/>
      <c r="I30" s="116">
        <v>0.21</v>
      </c>
      <c r="J30" s="115">
        <f>ROUND(ROUND((SUM(BE89:BE310)),2)*I30,2)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15">
        <f>ROUND(SUM(BF89:BF310),2)</f>
        <v>0</v>
      </c>
      <c r="G31" s="36"/>
      <c r="H31" s="36"/>
      <c r="I31" s="116">
        <v>0.15</v>
      </c>
      <c r="J31" s="115">
        <f>ROUND(ROUND((SUM(BF89:BF310)),2)*I31,2)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15">
        <f>ROUND(SUM(BG89:BG310),2)</f>
        <v>0</v>
      </c>
      <c r="G32" s="36"/>
      <c r="H32" s="36"/>
      <c r="I32" s="116">
        <v>0.21</v>
      </c>
      <c r="J32" s="115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15">
        <f>ROUND(SUM(BH89:BH310),2)</f>
        <v>0</v>
      </c>
      <c r="G33" s="36"/>
      <c r="H33" s="36"/>
      <c r="I33" s="116">
        <v>0.15</v>
      </c>
      <c r="J33" s="115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15">
        <f>ROUND(SUM(BI89:BI310),2)</f>
        <v>0</v>
      </c>
      <c r="G34" s="36"/>
      <c r="H34" s="36"/>
      <c r="I34" s="116">
        <v>0</v>
      </c>
      <c r="J34" s="115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3"/>
      <c r="J35" s="36"/>
      <c r="K35" s="39"/>
    </row>
    <row r="36" spans="2:11" s="1" customFormat="1" ht="24.75" customHeight="1">
      <c r="B36" s="35"/>
      <c r="C36" s="117"/>
      <c r="D36" s="118" t="s">
        <v>50</v>
      </c>
      <c r="E36" s="66"/>
      <c r="F36" s="66"/>
      <c r="G36" s="119" t="s">
        <v>51</v>
      </c>
      <c r="H36" s="120" t="s">
        <v>52</v>
      </c>
      <c r="I36" s="121"/>
      <c r="J36" s="122">
        <f>SUM(J27:J34)</f>
        <v>0</v>
      </c>
      <c r="K36" s="123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4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5"/>
      <c r="J41" s="54"/>
      <c r="K41" s="126"/>
    </row>
    <row r="42" spans="2:11" s="1" customFormat="1" ht="36.75" customHeight="1">
      <c r="B42" s="35"/>
      <c r="C42" s="24" t="s">
        <v>119</v>
      </c>
      <c r="D42" s="36"/>
      <c r="E42" s="36"/>
      <c r="F42" s="36"/>
      <c r="G42" s="36"/>
      <c r="H42" s="36"/>
      <c r="I42" s="103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3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22.5" customHeight="1">
      <c r="B45" s="35"/>
      <c r="C45" s="36"/>
      <c r="D45" s="36"/>
      <c r="E45" s="285" t="str">
        <f>E7</f>
        <v>Opavan - Velké Albrechtice 222 - TZH komunikace</v>
      </c>
      <c r="F45" s="257"/>
      <c r="G45" s="257"/>
      <c r="H45" s="257"/>
      <c r="I45" s="103"/>
      <c r="J45" s="36"/>
      <c r="K45" s="39"/>
    </row>
    <row r="46" spans="2:11" s="1" customFormat="1" ht="14.25" customHeight="1">
      <c r="B46" s="35"/>
      <c r="C46" s="31" t="s">
        <v>117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3.25" customHeight="1">
      <c r="B47" s="35"/>
      <c r="C47" s="36"/>
      <c r="D47" s="36"/>
      <c r="E47" s="286" t="str">
        <f>E9</f>
        <v>D1 - Zpevněné plochy</v>
      </c>
      <c r="F47" s="257"/>
      <c r="G47" s="257"/>
      <c r="H47" s="257"/>
      <c r="I47" s="103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3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Velké Albrechtice</v>
      </c>
      <c r="G49" s="36"/>
      <c r="H49" s="36"/>
      <c r="I49" s="104" t="s">
        <v>25</v>
      </c>
      <c r="J49" s="105" t="str">
        <f>IF(J12="","",J12)</f>
        <v>30. 9. 2015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3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Česká republika - Správa státních hmotných rezerv</v>
      </c>
      <c r="G51" s="36"/>
      <c r="H51" s="36"/>
      <c r="I51" s="104" t="s">
        <v>35</v>
      </c>
      <c r="J51" s="29" t="str">
        <f>E21</f>
        <v>CIVIL PROJECTS s.r.o.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103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3"/>
      <c r="J53" s="36"/>
      <c r="K53" s="39"/>
    </row>
    <row r="54" spans="2:11" s="1" customFormat="1" ht="29.25" customHeight="1">
      <c r="B54" s="35"/>
      <c r="C54" s="127" t="s">
        <v>120</v>
      </c>
      <c r="D54" s="117"/>
      <c r="E54" s="117"/>
      <c r="F54" s="117"/>
      <c r="G54" s="117"/>
      <c r="H54" s="117"/>
      <c r="I54" s="128"/>
      <c r="J54" s="129" t="s">
        <v>121</v>
      </c>
      <c r="K54" s="130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3"/>
      <c r="J55" s="36"/>
      <c r="K55" s="39"/>
    </row>
    <row r="56" spans="2:47" s="1" customFormat="1" ht="29.25" customHeight="1">
      <c r="B56" s="35"/>
      <c r="C56" s="131" t="s">
        <v>122</v>
      </c>
      <c r="D56" s="36"/>
      <c r="E56" s="36"/>
      <c r="F56" s="36"/>
      <c r="G56" s="36"/>
      <c r="H56" s="36"/>
      <c r="I56" s="103"/>
      <c r="J56" s="113">
        <f>J89</f>
        <v>0</v>
      </c>
      <c r="K56" s="39"/>
      <c r="AU56" s="18" t="s">
        <v>123</v>
      </c>
    </row>
    <row r="57" spans="2:11" s="8" customFormat="1" ht="24.75" customHeight="1">
      <c r="B57" s="132"/>
      <c r="C57" s="133"/>
      <c r="D57" s="134" t="s">
        <v>124</v>
      </c>
      <c r="E57" s="135"/>
      <c r="F57" s="135"/>
      <c r="G57" s="135"/>
      <c r="H57" s="135"/>
      <c r="I57" s="136"/>
      <c r="J57" s="137">
        <f>J90</f>
        <v>0</v>
      </c>
      <c r="K57" s="138"/>
    </row>
    <row r="58" spans="2:11" s="8" customFormat="1" ht="24.75" customHeight="1">
      <c r="B58" s="132"/>
      <c r="C58" s="133"/>
      <c r="D58" s="134" t="s">
        <v>125</v>
      </c>
      <c r="E58" s="135"/>
      <c r="F58" s="135"/>
      <c r="G58" s="135"/>
      <c r="H58" s="135"/>
      <c r="I58" s="136"/>
      <c r="J58" s="137">
        <f>J124</f>
        <v>0</v>
      </c>
      <c r="K58" s="138"/>
    </row>
    <row r="59" spans="2:11" s="9" customFormat="1" ht="19.5" customHeight="1">
      <c r="B59" s="139"/>
      <c r="C59" s="140"/>
      <c r="D59" s="141" t="s">
        <v>126</v>
      </c>
      <c r="E59" s="142"/>
      <c r="F59" s="142"/>
      <c r="G59" s="142"/>
      <c r="H59" s="142"/>
      <c r="I59" s="143"/>
      <c r="J59" s="144">
        <f>J137</f>
        <v>0</v>
      </c>
      <c r="K59" s="145"/>
    </row>
    <row r="60" spans="2:11" s="8" customFormat="1" ht="24.75" customHeight="1">
      <c r="B60" s="132"/>
      <c r="C60" s="133"/>
      <c r="D60" s="134" t="s">
        <v>127</v>
      </c>
      <c r="E60" s="135"/>
      <c r="F60" s="135"/>
      <c r="G60" s="135"/>
      <c r="H60" s="135"/>
      <c r="I60" s="136"/>
      <c r="J60" s="137">
        <f>J153</f>
        <v>0</v>
      </c>
      <c r="K60" s="138"/>
    </row>
    <row r="61" spans="2:11" s="8" customFormat="1" ht="24.75" customHeight="1">
      <c r="B61" s="132"/>
      <c r="C61" s="133"/>
      <c r="D61" s="134" t="s">
        <v>128</v>
      </c>
      <c r="E61" s="135"/>
      <c r="F61" s="135"/>
      <c r="G61" s="135"/>
      <c r="H61" s="135"/>
      <c r="I61" s="136"/>
      <c r="J61" s="137">
        <f>J175</f>
        <v>0</v>
      </c>
      <c r="K61" s="138"/>
    </row>
    <row r="62" spans="2:11" s="8" customFormat="1" ht="24.75" customHeight="1">
      <c r="B62" s="132"/>
      <c r="C62" s="133"/>
      <c r="D62" s="134" t="s">
        <v>129</v>
      </c>
      <c r="E62" s="135"/>
      <c r="F62" s="135"/>
      <c r="G62" s="135"/>
      <c r="H62" s="135"/>
      <c r="I62" s="136"/>
      <c r="J62" s="137">
        <f>J183</f>
        <v>0</v>
      </c>
      <c r="K62" s="138"/>
    </row>
    <row r="63" spans="2:11" s="8" customFormat="1" ht="24.75" customHeight="1">
      <c r="B63" s="132"/>
      <c r="C63" s="133"/>
      <c r="D63" s="134" t="s">
        <v>130</v>
      </c>
      <c r="E63" s="135"/>
      <c r="F63" s="135"/>
      <c r="G63" s="135"/>
      <c r="H63" s="135"/>
      <c r="I63" s="136"/>
      <c r="J63" s="137">
        <f>J199</f>
        <v>0</v>
      </c>
      <c r="K63" s="138"/>
    </row>
    <row r="64" spans="2:11" s="8" customFormat="1" ht="24.75" customHeight="1">
      <c r="B64" s="132"/>
      <c r="C64" s="133"/>
      <c r="D64" s="134" t="s">
        <v>131</v>
      </c>
      <c r="E64" s="135"/>
      <c r="F64" s="135"/>
      <c r="G64" s="135"/>
      <c r="H64" s="135"/>
      <c r="I64" s="136"/>
      <c r="J64" s="137">
        <f>J209</f>
        <v>0</v>
      </c>
      <c r="K64" s="138"/>
    </row>
    <row r="65" spans="2:11" s="8" customFormat="1" ht="24.75" customHeight="1">
      <c r="B65" s="132"/>
      <c r="C65" s="133"/>
      <c r="D65" s="134" t="s">
        <v>132</v>
      </c>
      <c r="E65" s="135"/>
      <c r="F65" s="135"/>
      <c r="G65" s="135"/>
      <c r="H65" s="135"/>
      <c r="I65" s="136"/>
      <c r="J65" s="137">
        <f>J225</f>
        <v>0</v>
      </c>
      <c r="K65" s="138"/>
    </row>
    <row r="66" spans="2:11" s="8" customFormat="1" ht="24.75" customHeight="1">
      <c r="B66" s="132"/>
      <c r="C66" s="133"/>
      <c r="D66" s="134" t="s">
        <v>133</v>
      </c>
      <c r="E66" s="135"/>
      <c r="F66" s="135"/>
      <c r="G66" s="135"/>
      <c r="H66" s="135"/>
      <c r="I66" s="136"/>
      <c r="J66" s="137">
        <f>J242</f>
        <v>0</v>
      </c>
      <c r="K66" s="138"/>
    </row>
    <row r="67" spans="2:11" s="8" customFormat="1" ht="24.75" customHeight="1">
      <c r="B67" s="132"/>
      <c r="C67" s="133"/>
      <c r="D67" s="134" t="s">
        <v>134</v>
      </c>
      <c r="E67" s="135"/>
      <c r="F67" s="135"/>
      <c r="G67" s="135"/>
      <c r="H67" s="135"/>
      <c r="I67" s="136"/>
      <c r="J67" s="137">
        <f>J263</f>
        <v>0</v>
      </c>
      <c r="K67" s="138"/>
    </row>
    <row r="68" spans="2:11" s="8" customFormat="1" ht="24.75" customHeight="1">
      <c r="B68" s="132"/>
      <c r="C68" s="133"/>
      <c r="D68" s="134" t="s">
        <v>135</v>
      </c>
      <c r="E68" s="135"/>
      <c r="F68" s="135"/>
      <c r="G68" s="135"/>
      <c r="H68" s="135"/>
      <c r="I68" s="136"/>
      <c r="J68" s="137">
        <f>J295</f>
        <v>0</v>
      </c>
      <c r="K68" s="138"/>
    </row>
    <row r="69" spans="2:11" s="8" customFormat="1" ht="24.75" customHeight="1">
      <c r="B69" s="132"/>
      <c r="C69" s="133"/>
      <c r="D69" s="134" t="s">
        <v>136</v>
      </c>
      <c r="E69" s="135"/>
      <c r="F69" s="135"/>
      <c r="G69" s="135"/>
      <c r="H69" s="135"/>
      <c r="I69" s="136"/>
      <c r="J69" s="137">
        <f>J304</f>
        <v>0</v>
      </c>
      <c r="K69" s="138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03"/>
      <c r="J70" s="36"/>
      <c r="K70" s="39"/>
    </row>
    <row r="71" spans="2:11" s="1" customFormat="1" ht="6.75" customHeight="1">
      <c r="B71" s="50"/>
      <c r="C71" s="51"/>
      <c r="D71" s="51"/>
      <c r="E71" s="51"/>
      <c r="F71" s="51"/>
      <c r="G71" s="51"/>
      <c r="H71" s="51"/>
      <c r="I71" s="124"/>
      <c r="J71" s="51"/>
      <c r="K71" s="52"/>
    </row>
    <row r="75" spans="2:12" s="1" customFormat="1" ht="6.75" customHeight="1">
      <c r="B75" s="53"/>
      <c r="C75" s="54"/>
      <c r="D75" s="54"/>
      <c r="E75" s="54"/>
      <c r="F75" s="54"/>
      <c r="G75" s="54"/>
      <c r="H75" s="54"/>
      <c r="I75" s="125"/>
      <c r="J75" s="54"/>
      <c r="K75" s="54"/>
      <c r="L75" s="35"/>
    </row>
    <row r="76" spans="2:12" s="1" customFormat="1" ht="36.75" customHeight="1">
      <c r="B76" s="35"/>
      <c r="C76" s="55" t="s">
        <v>137</v>
      </c>
      <c r="I76" s="146"/>
      <c r="L76" s="35"/>
    </row>
    <row r="77" spans="2:12" s="1" customFormat="1" ht="6.75" customHeight="1">
      <c r="B77" s="35"/>
      <c r="I77" s="146"/>
      <c r="L77" s="35"/>
    </row>
    <row r="78" spans="2:12" s="1" customFormat="1" ht="14.25" customHeight="1">
      <c r="B78" s="35"/>
      <c r="C78" s="57" t="s">
        <v>16</v>
      </c>
      <c r="I78" s="146"/>
      <c r="L78" s="35"/>
    </row>
    <row r="79" spans="2:12" s="1" customFormat="1" ht="22.5" customHeight="1">
      <c r="B79" s="35"/>
      <c r="E79" s="288" t="str">
        <f>E7</f>
        <v>Opavan - Velké Albrechtice 222 - TZH komunikace</v>
      </c>
      <c r="F79" s="247"/>
      <c r="G79" s="247"/>
      <c r="H79" s="247"/>
      <c r="I79" s="146"/>
      <c r="L79" s="35"/>
    </row>
    <row r="80" spans="2:12" s="1" customFormat="1" ht="14.25" customHeight="1">
      <c r="B80" s="35"/>
      <c r="C80" s="57" t="s">
        <v>117</v>
      </c>
      <c r="I80" s="146"/>
      <c r="L80" s="35"/>
    </row>
    <row r="81" spans="2:12" s="1" customFormat="1" ht="23.25" customHeight="1">
      <c r="B81" s="35"/>
      <c r="E81" s="265" t="str">
        <f>E9</f>
        <v>D1 - Zpevněné plochy</v>
      </c>
      <c r="F81" s="247"/>
      <c r="G81" s="247"/>
      <c r="H81" s="247"/>
      <c r="I81" s="146"/>
      <c r="L81" s="35"/>
    </row>
    <row r="82" spans="2:12" s="1" customFormat="1" ht="6.75" customHeight="1">
      <c r="B82" s="35"/>
      <c r="I82" s="146"/>
      <c r="L82" s="35"/>
    </row>
    <row r="83" spans="2:12" s="1" customFormat="1" ht="18" customHeight="1">
      <c r="B83" s="35"/>
      <c r="C83" s="57" t="s">
        <v>23</v>
      </c>
      <c r="F83" s="147" t="str">
        <f>F12</f>
        <v>Velké Albrechtice</v>
      </c>
      <c r="I83" s="148" t="s">
        <v>25</v>
      </c>
      <c r="J83" s="61" t="str">
        <f>IF(J12="","",J12)</f>
        <v>30. 9. 2015</v>
      </c>
      <c r="L83" s="35"/>
    </row>
    <row r="84" spans="2:12" s="1" customFormat="1" ht="6.75" customHeight="1">
      <c r="B84" s="35"/>
      <c r="I84" s="146"/>
      <c r="L84" s="35"/>
    </row>
    <row r="85" spans="2:12" s="1" customFormat="1" ht="15">
      <c r="B85" s="35"/>
      <c r="C85" s="57" t="s">
        <v>29</v>
      </c>
      <c r="F85" s="147" t="str">
        <f>E15</f>
        <v>Česká republika - Správa státních hmotných rezerv</v>
      </c>
      <c r="I85" s="148" t="s">
        <v>35</v>
      </c>
      <c r="J85" s="147" t="str">
        <f>E21</f>
        <v>CIVIL PROJECTS s.r.o.</v>
      </c>
      <c r="L85" s="35"/>
    </row>
    <row r="86" spans="2:12" s="1" customFormat="1" ht="14.25" customHeight="1">
      <c r="B86" s="35"/>
      <c r="C86" s="57" t="s">
        <v>33</v>
      </c>
      <c r="F86" s="147">
        <f>IF(E18="","",E18)</f>
      </c>
      <c r="I86" s="146"/>
      <c r="L86" s="35"/>
    </row>
    <row r="87" spans="2:12" s="1" customFormat="1" ht="9.75" customHeight="1">
      <c r="B87" s="35"/>
      <c r="I87" s="146"/>
      <c r="L87" s="35"/>
    </row>
    <row r="88" spans="2:20" s="10" customFormat="1" ht="29.25" customHeight="1">
      <c r="B88" s="149"/>
      <c r="C88" s="150" t="s">
        <v>138</v>
      </c>
      <c r="D88" s="151" t="s">
        <v>59</v>
      </c>
      <c r="E88" s="151" t="s">
        <v>55</v>
      </c>
      <c r="F88" s="151" t="s">
        <v>139</v>
      </c>
      <c r="G88" s="151" t="s">
        <v>140</v>
      </c>
      <c r="H88" s="151" t="s">
        <v>141</v>
      </c>
      <c r="I88" s="152" t="s">
        <v>142</v>
      </c>
      <c r="J88" s="151" t="s">
        <v>121</v>
      </c>
      <c r="K88" s="153" t="s">
        <v>143</v>
      </c>
      <c r="L88" s="149"/>
      <c r="M88" s="68" t="s">
        <v>144</v>
      </c>
      <c r="N88" s="69" t="s">
        <v>44</v>
      </c>
      <c r="O88" s="69" t="s">
        <v>145</v>
      </c>
      <c r="P88" s="69" t="s">
        <v>146</v>
      </c>
      <c r="Q88" s="69" t="s">
        <v>147</v>
      </c>
      <c r="R88" s="69" t="s">
        <v>148</v>
      </c>
      <c r="S88" s="69" t="s">
        <v>149</v>
      </c>
      <c r="T88" s="70" t="s">
        <v>150</v>
      </c>
    </row>
    <row r="89" spans="2:63" s="1" customFormat="1" ht="29.25" customHeight="1">
      <c r="B89" s="35"/>
      <c r="C89" s="72" t="s">
        <v>122</v>
      </c>
      <c r="I89" s="146"/>
      <c r="J89" s="154">
        <f>BK89</f>
        <v>0</v>
      </c>
      <c r="L89" s="35"/>
      <c r="M89" s="71"/>
      <c r="N89" s="62"/>
      <c r="O89" s="62"/>
      <c r="P89" s="155">
        <f>P90+P124+P153+P175+P183+P199+P209+P225+P242+P263+P295+P304</f>
        <v>0</v>
      </c>
      <c r="Q89" s="62"/>
      <c r="R89" s="155">
        <f>R90+R124+R153+R175+R183+R199+R209+R225+R242+R263+R295+R304</f>
        <v>1264.6622072</v>
      </c>
      <c r="S89" s="62"/>
      <c r="T89" s="156">
        <f>T90+T124+T153+T175+T183+T199+T209+T225+T242+T263+T295+T304</f>
        <v>119.72625</v>
      </c>
      <c r="AT89" s="18" t="s">
        <v>73</v>
      </c>
      <c r="AU89" s="18" t="s">
        <v>123</v>
      </c>
      <c r="BK89" s="157">
        <f>BK90+BK124+BK153+BK175+BK183+BK199+BK209+BK225+BK242+BK263+BK295+BK304</f>
        <v>0</v>
      </c>
    </row>
    <row r="90" spans="2:63" s="11" customFormat="1" ht="36.75" customHeight="1">
      <c r="B90" s="158"/>
      <c r="D90" s="159" t="s">
        <v>73</v>
      </c>
      <c r="E90" s="160" t="s">
        <v>22</v>
      </c>
      <c r="F90" s="160" t="s">
        <v>151</v>
      </c>
      <c r="I90" s="161"/>
      <c r="J90" s="162">
        <f>BK90</f>
        <v>0</v>
      </c>
      <c r="L90" s="158"/>
      <c r="M90" s="163"/>
      <c r="N90" s="164"/>
      <c r="O90" s="164"/>
      <c r="P90" s="165">
        <f>SUM(P91:P123)</f>
        <v>0</v>
      </c>
      <c r="Q90" s="164"/>
      <c r="R90" s="165">
        <f>SUM(R91:R123)</f>
        <v>2.8836297</v>
      </c>
      <c r="S90" s="164"/>
      <c r="T90" s="166">
        <f>SUM(T91:T123)</f>
        <v>0</v>
      </c>
      <c r="AR90" s="167" t="s">
        <v>22</v>
      </c>
      <c r="AT90" s="168" t="s">
        <v>73</v>
      </c>
      <c r="AU90" s="168" t="s">
        <v>74</v>
      </c>
      <c r="AY90" s="167" t="s">
        <v>152</v>
      </c>
      <c r="BK90" s="169">
        <f>SUM(BK91:BK123)</f>
        <v>0</v>
      </c>
    </row>
    <row r="91" spans="2:65" s="1" customFormat="1" ht="22.5" customHeight="1">
      <c r="B91" s="170"/>
      <c r="C91" s="171" t="s">
        <v>22</v>
      </c>
      <c r="D91" s="171" t="s">
        <v>153</v>
      </c>
      <c r="E91" s="172" t="s">
        <v>154</v>
      </c>
      <c r="F91" s="173" t="s">
        <v>155</v>
      </c>
      <c r="G91" s="174" t="s">
        <v>102</v>
      </c>
      <c r="H91" s="175">
        <v>897</v>
      </c>
      <c r="I91" s="176"/>
      <c r="J91" s="177">
        <f>ROUND(I91*H91,2)</f>
        <v>0</v>
      </c>
      <c r="K91" s="173" t="s">
        <v>20</v>
      </c>
      <c r="L91" s="35"/>
      <c r="M91" s="178" t="s">
        <v>20</v>
      </c>
      <c r="N91" s="179" t="s">
        <v>45</v>
      </c>
      <c r="O91" s="36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8" t="s">
        <v>156</v>
      </c>
      <c r="AT91" s="18" t="s">
        <v>153</v>
      </c>
      <c r="AU91" s="18" t="s">
        <v>22</v>
      </c>
      <c r="AY91" s="18" t="s">
        <v>152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8" t="s">
        <v>22</v>
      </c>
      <c r="BK91" s="182">
        <f>ROUND(I91*H91,2)</f>
        <v>0</v>
      </c>
      <c r="BL91" s="18" t="s">
        <v>156</v>
      </c>
      <c r="BM91" s="18" t="s">
        <v>157</v>
      </c>
    </row>
    <row r="92" spans="2:47" s="1" customFormat="1" ht="13.5">
      <c r="B92" s="35"/>
      <c r="D92" s="183" t="s">
        <v>158</v>
      </c>
      <c r="F92" s="184" t="s">
        <v>155</v>
      </c>
      <c r="I92" s="146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158</v>
      </c>
      <c r="AU92" s="18" t="s">
        <v>22</v>
      </c>
    </row>
    <row r="93" spans="2:51" s="12" customFormat="1" ht="13.5">
      <c r="B93" s="185"/>
      <c r="D93" s="186" t="s">
        <v>159</v>
      </c>
      <c r="E93" s="187" t="s">
        <v>108</v>
      </c>
      <c r="F93" s="188" t="s">
        <v>160</v>
      </c>
      <c r="H93" s="189">
        <v>897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94" t="s">
        <v>159</v>
      </c>
      <c r="AU93" s="194" t="s">
        <v>22</v>
      </c>
      <c r="AV93" s="12" t="s">
        <v>82</v>
      </c>
      <c r="AW93" s="12" t="s">
        <v>38</v>
      </c>
      <c r="AX93" s="12" t="s">
        <v>22</v>
      </c>
      <c r="AY93" s="194" t="s">
        <v>152</v>
      </c>
    </row>
    <row r="94" spans="2:65" s="1" customFormat="1" ht="22.5" customHeight="1">
      <c r="B94" s="170"/>
      <c r="C94" s="171" t="s">
        <v>82</v>
      </c>
      <c r="D94" s="171" t="s">
        <v>153</v>
      </c>
      <c r="E94" s="172" t="s">
        <v>161</v>
      </c>
      <c r="F94" s="173" t="s">
        <v>162</v>
      </c>
      <c r="G94" s="174" t="s">
        <v>112</v>
      </c>
      <c r="H94" s="175">
        <v>805.15</v>
      </c>
      <c r="I94" s="176"/>
      <c r="J94" s="177">
        <f>ROUND(I94*H94,2)</f>
        <v>0</v>
      </c>
      <c r="K94" s="173" t="s">
        <v>163</v>
      </c>
      <c r="L94" s="35"/>
      <c r="M94" s="178" t="s">
        <v>20</v>
      </c>
      <c r="N94" s="179" t="s">
        <v>45</v>
      </c>
      <c r="O94" s="36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8" t="s">
        <v>156</v>
      </c>
      <c r="AT94" s="18" t="s">
        <v>153</v>
      </c>
      <c r="AU94" s="18" t="s">
        <v>22</v>
      </c>
      <c r="AY94" s="18" t="s">
        <v>152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8" t="s">
        <v>22</v>
      </c>
      <c r="BK94" s="182">
        <f>ROUND(I94*H94,2)</f>
        <v>0</v>
      </c>
      <c r="BL94" s="18" t="s">
        <v>156</v>
      </c>
      <c r="BM94" s="18" t="s">
        <v>164</v>
      </c>
    </row>
    <row r="95" spans="2:47" s="1" customFormat="1" ht="27">
      <c r="B95" s="35"/>
      <c r="D95" s="183" t="s">
        <v>158</v>
      </c>
      <c r="F95" s="184" t="s">
        <v>165</v>
      </c>
      <c r="I95" s="146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158</v>
      </c>
      <c r="AU95" s="18" t="s">
        <v>22</v>
      </c>
    </row>
    <row r="96" spans="2:51" s="12" customFormat="1" ht="13.5">
      <c r="B96" s="185"/>
      <c r="D96" s="183" t="s">
        <v>159</v>
      </c>
      <c r="E96" s="194" t="s">
        <v>20</v>
      </c>
      <c r="F96" s="195" t="s">
        <v>166</v>
      </c>
      <c r="H96" s="196">
        <v>755.3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94" t="s">
        <v>159</v>
      </c>
      <c r="AU96" s="194" t="s">
        <v>22</v>
      </c>
      <c r="AV96" s="12" t="s">
        <v>82</v>
      </c>
      <c r="AW96" s="12" t="s">
        <v>38</v>
      </c>
      <c r="AX96" s="12" t="s">
        <v>74</v>
      </c>
      <c r="AY96" s="194" t="s">
        <v>152</v>
      </c>
    </row>
    <row r="97" spans="2:51" s="12" customFormat="1" ht="13.5">
      <c r="B97" s="185"/>
      <c r="D97" s="183" t="s">
        <v>159</v>
      </c>
      <c r="E97" s="194" t="s">
        <v>20</v>
      </c>
      <c r="F97" s="195" t="s">
        <v>167</v>
      </c>
      <c r="H97" s="196">
        <v>31.05</v>
      </c>
      <c r="I97" s="190"/>
      <c r="L97" s="185"/>
      <c r="M97" s="191"/>
      <c r="N97" s="192"/>
      <c r="O97" s="192"/>
      <c r="P97" s="192"/>
      <c r="Q97" s="192"/>
      <c r="R97" s="192"/>
      <c r="S97" s="192"/>
      <c r="T97" s="193"/>
      <c r="AT97" s="194" t="s">
        <v>159</v>
      </c>
      <c r="AU97" s="194" t="s">
        <v>22</v>
      </c>
      <c r="AV97" s="12" t="s">
        <v>82</v>
      </c>
      <c r="AW97" s="12" t="s">
        <v>38</v>
      </c>
      <c r="AX97" s="12" t="s">
        <v>74</v>
      </c>
      <c r="AY97" s="194" t="s">
        <v>152</v>
      </c>
    </row>
    <row r="98" spans="2:51" s="12" customFormat="1" ht="13.5">
      <c r="B98" s="185"/>
      <c r="D98" s="183" t="s">
        <v>159</v>
      </c>
      <c r="E98" s="194" t="s">
        <v>20</v>
      </c>
      <c r="F98" s="195" t="s">
        <v>168</v>
      </c>
      <c r="H98" s="196">
        <v>9.2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94" t="s">
        <v>159</v>
      </c>
      <c r="AU98" s="194" t="s">
        <v>22</v>
      </c>
      <c r="AV98" s="12" t="s">
        <v>82</v>
      </c>
      <c r="AW98" s="12" t="s">
        <v>38</v>
      </c>
      <c r="AX98" s="12" t="s">
        <v>74</v>
      </c>
      <c r="AY98" s="194" t="s">
        <v>152</v>
      </c>
    </row>
    <row r="99" spans="2:51" s="12" customFormat="1" ht="13.5">
      <c r="B99" s="185"/>
      <c r="D99" s="183" t="s">
        <v>159</v>
      </c>
      <c r="E99" s="194" t="s">
        <v>20</v>
      </c>
      <c r="F99" s="195" t="s">
        <v>169</v>
      </c>
      <c r="H99" s="196">
        <v>9.6</v>
      </c>
      <c r="I99" s="190"/>
      <c r="L99" s="185"/>
      <c r="M99" s="191"/>
      <c r="N99" s="192"/>
      <c r="O99" s="192"/>
      <c r="P99" s="192"/>
      <c r="Q99" s="192"/>
      <c r="R99" s="192"/>
      <c r="S99" s="192"/>
      <c r="T99" s="193"/>
      <c r="AT99" s="194" t="s">
        <v>159</v>
      </c>
      <c r="AU99" s="194" t="s">
        <v>22</v>
      </c>
      <c r="AV99" s="12" t="s">
        <v>82</v>
      </c>
      <c r="AW99" s="12" t="s">
        <v>38</v>
      </c>
      <c r="AX99" s="12" t="s">
        <v>74</v>
      </c>
      <c r="AY99" s="194" t="s">
        <v>152</v>
      </c>
    </row>
    <row r="100" spans="2:51" s="13" customFormat="1" ht="13.5">
      <c r="B100" s="197"/>
      <c r="D100" s="186" t="s">
        <v>159</v>
      </c>
      <c r="E100" s="198" t="s">
        <v>114</v>
      </c>
      <c r="F100" s="199" t="s">
        <v>170</v>
      </c>
      <c r="H100" s="200">
        <v>805.15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205" t="s">
        <v>159</v>
      </c>
      <c r="AU100" s="205" t="s">
        <v>22</v>
      </c>
      <c r="AV100" s="13" t="s">
        <v>156</v>
      </c>
      <c r="AW100" s="13" t="s">
        <v>38</v>
      </c>
      <c r="AX100" s="13" t="s">
        <v>22</v>
      </c>
      <c r="AY100" s="205" t="s">
        <v>152</v>
      </c>
    </row>
    <row r="101" spans="2:65" s="1" customFormat="1" ht="22.5" customHeight="1">
      <c r="B101" s="170"/>
      <c r="C101" s="171" t="s">
        <v>171</v>
      </c>
      <c r="D101" s="171" t="s">
        <v>153</v>
      </c>
      <c r="E101" s="172" t="s">
        <v>172</v>
      </c>
      <c r="F101" s="173" t="s">
        <v>173</v>
      </c>
      <c r="G101" s="174" t="s">
        <v>112</v>
      </c>
      <c r="H101" s="175">
        <v>402.575</v>
      </c>
      <c r="I101" s="176"/>
      <c r="J101" s="177">
        <f>ROUND(I101*H101,2)</f>
        <v>0</v>
      </c>
      <c r="K101" s="173" t="s">
        <v>163</v>
      </c>
      <c r="L101" s="35"/>
      <c r="M101" s="178" t="s">
        <v>20</v>
      </c>
      <c r="N101" s="179" t="s">
        <v>45</v>
      </c>
      <c r="O101" s="36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8" t="s">
        <v>156</v>
      </c>
      <c r="AT101" s="18" t="s">
        <v>153</v>
      </c>
      <c r="AU101" s="18" t="s">
        <v>22</v>
      </c>
      <c r="AY101" s="18" t="s">
        <v>152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8" t="s">
        <v>22</v>
      </c>
      <c r="BK101" s="182">
        <f>ROUND(I101*H101,2)</f>
        <v>0</v>
      </c>
      <c r="BL101" s="18" t="s">
        <v>156</v>
      </c>
      <c r="BM101" s="18" t="s">
        <v>174</v>
      </c>
    </row>
    <row r="102" spans="2:47" s="1" customFormat="1" ht="40.5">
      <c r="B102" s="35"/>
      <c r="D102" s="183" t="s">
        <v>158</v>
      </c>
      <c r="F102" s="184" t="s">
        <v>175</v>
      </c>
      <c r="I102" s="146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158</v>
      </c>
      <c r="AU102" s="18" t="s">
        <v>22</v>
      </c>
    </row>
    <row r="103" spans="2:47" s="1" customFormat="1" ht="27">
      <c r="B103" s="35"/>
      <c r="D103" s="183" t="s">
        <v>176</v>
      </c>
      <c r="F103" s="206" t="s">
        <v>177</v>
      </c>
      <c r="I103" s="146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176</v>
      </c>
      <c r="AU103" s="18" t="s">
        <v>22</v>
      </c>
    </row>
    <row r="104" spans="2:51" s="12" customFormat="1" ht="13.5">
      <c r="B104" s="185"/>
      <c r="D104" s="186" t="s">
        <v>159</v>
      </c>
      <c r="F104" s="188" t="s">
        <v>178</v>
      </c>
      <c r="H104" s="189">
        <v>402.575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94" t="s">
        <v>159</v>
      </c>
      <c r="AU104" s="194" t="s">
        <v>22</v>
      </c>
      <c r="AV104" s="12" t="s">
        <v>82</v>
      </c>
      <c r="AW104" s="12" t="s">
        <v>4</v>
      </c>
      <c r="AX104" s="12" t="s">
        <v>22</v>
      </c>
      <c r="AY104" s="194" t="s">
        <v>152</v>
      </c>
    </row>
    <row r="105" spans="2:65" s="1" customFormat="1" ht="22.5" customHeight="1">
      <c r="B105" s="170"/>
      <c r="C105" s="171" t="s">
        <v>156</v>
      </c>
      <c r="D105" s="171" t="s">
        <v>153</v>
      </c>
      <c r="E105" s="172" t="s">
        <v>179</v>
      </c>
      <c r="F105" s="173" t="s">
        <v>180</v>
      </c>
      <c r="G105" s="174" t="s">
        <v>102</v>
      </c>
      <c r="H105" s="175">
        <v>686.4</v>
      </c>
      <c r="I105" s="176"/>
      <c r="J105" s="177">
        <f>ROUND(I105*H105,2)</f>
        <v>0</v>
      </c>
      <c r="K105" s="173" t="s">
        <v>163</v>
      </c>
      <c r="L105" s="35"/>
      <c r="M105" s="178" t="s">
        <v>20</v>
      </c>
      <c r="N105" s="179" t="s">
        <v>45</v>
      </c>
      <c r="O105" s="36"/>
      <c r="P105" s="180">
        <f>O105*H105</f>
        <v>0</v>
      </c>
      <c r="Q105" s="180">
        <v>0.0001</v>
      </c>
      <c r="R105" s="180">
        <f>Q105*H105</f>
        <v>0.06864</v>
      </c>
      <c r="S105" s="180">
        <v>0</v>
      </c>
      <c r="T105" s="181">
        <f>S105*H105</f>
        <v>0</v>
      </c>
      <c r="AR105" s="18" t="s">
        <v>156</v>
      </c>
      <c r="AT105" s="18" t="s">
        <v>153</v>
      </c>
      <c r="AU105" s="18" t="s">
        <v>22</v>
      </c>
      <c r="AY105" s="18" t="s">
        <v>152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8" t="s">
        <v>22</v>
      </c>
      <c r="BK105" s="182">
        <f>ROUND(I105*H105,2)</f>
        <v>0</v>
      </c>
      <c r="BL105" s="18" t="s">
        <v>156</v>
      </c>
      <c r="BM105" s="18" t="s">
        <v>181</v>
      </c>
    </row>
    <row r="106" spans="2:47" s="1" customFormat="1" ht="27">
      <c r="B106" s="35"/>
      <c r="D106" s="183" t="s">
        <v>158</v>
      </c>
      <c r="F106" s="184" t="s">
        <v>182</v>
      </c>
      <c r="I106" s="146"/>
      <c r="L106" s="35"/>
      <c r="M106" s="64"/>
      <c r="N106" s="36"/>
      <c r="O106" s="36"/>
      <c r="P106" s="36"/>
      <c r="Q106" s="36"/>
      <c r="R106" s="36"/>
      <c r="S106" s="36"/>
      <c r="T106" s="65"/>
      <c r="AT106" s="18" t="s">
        <v>158</v>
      </c>
      <c r="AU106" s="18" t="s">
        <v>22</v>
      </c>
    </row>
    <row r="107" spans="2:47" s="1" customFormat="1" ht="27">
      <c r="B107" s="35"/>
      <c r="D107" s="183" t="s">
        <v>176</v>
      </c>
      <c r="F107" s="206" t="s">
        <v>183</v>
      </c>
      <c r="I107" s="146"/>
      <c r="L107" s="35"/>
      <c r="M107" s="64"/>
      <c r="N107" s="36"/>
      <c r="O107" s="36"/>
      <c r="P107" s="36"/>
      <c r="Q107" s="36"/>
      <c r="R107" s="36"/>
      <c r="S107" s="36"/>
      <c r="T107" s="65"/>
      <c r="AT107" s="18" t="s">
        <v>176</v>
      </c>
      <c r="AU107" s="18" t="s">
        <v>22</v>
      </c>
    </row>
    <row r="108" spans="2:51" s="12" customFormat="1" ht="13.5">
      <c r="B108" s="185"/>
      <c r="D108" s="186" t="s">
        <v>159</v>
      </c>
      <c r="E108" s="187" t="s">
        <v>20</v>
      </c>
      <c r="F108" s="188" t="s">
        <v>184</v>
      </c>
      <c r="H108" s="189">
        <v>686.4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94" t="s">
        <v>159</v>
      </c>
      <c r="AU108" s="194" t="s">
        <v>22</v>
      </c>
      <c r="AV108" s="12" t="s">
        <v>82</v>
      </c>
      <c r="AW108" s="12" t="s">
        <v>38</v>
      </c>
      <c r="AX108" s="12" t="s">
        <v>22</v>
      </c>
      <c r="AY108" s="194" t="s">
        <v>152</v>
      </c>
    </row>
    <row r="109" spans="2:65" s="1" customFormat="1" ht="22.5" customHeight="1">
      <c r="B109" s="170"/>
      <c r="C109" s="207" t="s">
        <v>185</v>
      </c>
      <c r="D109" s="207" t="s">
        <v>186</v>
      </c>
      <c r="E109" s="208" t="s">
        <v>187</v>
      </c>
      <c r="F109" s="209" t="s">
        <v>188</v>
      </c>
      <c r="G109" s="210" t="s">
        <v>102</v>
      </c>
      <c r="H109" s="211">
        <v>789.36</v>
      </c>
      <c r="I109" s="212"/>
      <c r="J109" s="213">
        <f>ROUND(I109*H109,2)</f>
        <v>0</v>
      </c>
      <c r="K109" s="209" t="s">
        <v>163</v>
      </c>
      <c r="L109" s="214"/>
      <c r="M109" s="215" t="s">
        <v>20</v>
      </c>
      <c r="N109" s="216" t="s">
        <v>45</v>
      </c>
      <c r="O109" s="36"/>
      <c r="P109" s="180">
        <f>O109*H109</f>
        <v>0</v>
      </c>
      <c r="Q109" s="180">
        <v>0.00023</v>
      </c>
      <c r="R109" s="180">
        <f>Q109*H109</f>
        <v>0.18155280000000001</v>
      </c>
      <c r="S109" s="180">
        <v>0</v>
      </c>
      <c r="T109" s="181">
        <f>S109*H109</f>
        <v>0</v>
      </c>
      <c r="AR109" s="18" t="s">
        <v>189</v>
      </c>
      <c r="AT109" s="18" t="s">
        <v>186</v>
      </c>
      <c r="AU109" s="18" t="s">
        <v>22</v>
      </c>
      <c r="AY109" s="18" t="s">
        <v>152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8" t="s">
        <v>22</v>
      </c>
      <c r="BK109" s="182">
        <f>ROUND(I109*H109,2)</f>
        <v>0</v>
      </c>
      <c r="BL109" s="18" t="s">
        <v>156</v>
      </c>
      <c r="BM109" s="18" t="s">
        <v>190</v>
      </c>
    </row>
    <row r="110" spans="2:47" s="1" customFormat="1" ht="27">
      <c r="B110" s="35"/>
      <c r="D110" s="183" t="s">
        <v>158</v>
      </c>
      <c r="F110" s="184" t="s">
        <v>191</v>
      </c>
      <c r="I110" s="146"/>
      <c r="L110" s="35"/>
      <c r="M110" s="64"/>
      <c r="N110" s="36"/>
      <c r="O110" s="36"/>
      <c r="P110" s="36"/>
      <c r="Q110" s="36"/>
      <c r="R110" s="36"/>
      <c r="S110" s="36"/>
      <c r="T110" s="65"/>
      <c r="AT110" s="18" t="s">
        <v>158</v>
      </c>
      <c r="AU110" s="18" t="s">
        <v>22</v>
      </c>
    </row>
    <row r="111" spans="2:51" s="12" customFormat="1" ht="13.5">
      <c r="B111" s="185"/>
      <c r="D111" s="186" t="s">
        <v>159</v>
      </c>
      <c r="F111" s="188" t="s">
        <v>192</v>
      </c>
      <c r="H111" s="189">
        <v>789.36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94" t="s">
        <v>159</v>
      </c>
      <c r="AU111" s="194" t="s">
        <v>22</v>
      </c>
      <c r="AV111" s="12" t="s">
        <v>82</v>
      </c>
      <c r="AW111" s="12" t="s">
        <v>4</v>
      </c>
      <c r="AX111" s="12" t="s">
        <v>22</v>
      </c>
      <c r="AY111" s="194" t="s">
        <v>152</v>
      </c>
    </row>
    <row r="112" spans="2:65" s="1" customFormat="1" ht="22.5" customHeight="1">
      <c r="B112" s="170"/>
      <c r="C112" s="171" t="s">
        <v>193</v>
      </c>
      <c r="D112" s="171" t="s">
        <v>153</v>
      </c>
      <c r="E112" s="172" t="s">
        <v>194</v>
      </c>
      <c r="F112" s="173" t="s">
        <v>195</v>
      </c>
      <c r="G112" s="174" t="s">
        <v>102</v>
      </c>
      <c r="H112" s="175">
        <v>1145</v>
      </c>
      <c r="I112" s="176"/>
      <c r="J112" s="177">
        <f>ROUND(I112*H112,2)</f>
        <v>0</v>
      </c>
      <c r="K112" s="173" t="s">
        <v>163</v>
      </c>
      <c r="L112" s="35"/>
      <c r="M112" s="178" t="s">
        <v>20</v>
      </c>
      <c r="N112" s="179" t="s">
        <v>45</v>
      </c>
      <c r="O112" s="36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8" t="s">
        <v>156</v>
      </c>
      <c r="AT112" s="18" t="s">
        <v>153</v>
      </c>
      <c r="AU112" s="18" t="s">
        <v>22</v>
      </c>
      <c r="AY112" s="18" t="s">
        <v>152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22</v>
      </c>
      <c r="BK112" s="182">
        <f>ROUND(I112*H112,2)</f>
        <v>0</v>
      </c>
      <c r="BL112" s="18" t="s">
        <v>156</v>
      </c>
      <c r="BM112" s="18" t="s">
        <v>196</v>
      </c>
    </row>
    <row r="113" spans="2:47" s="1" customFormat="1" ht="27">
      <c r="B113" s="35"/>
      <c r="D113" s="183" t="s">
        <v>158</v>
      </c>
      <c r="F113" s="184" t="s">
        <v>197</v>
      </c>
      <c r="I113" s="146"/>
      <c r="L113" s="35"/>
      <c r="M113" s="64"/>
      <c r="N113" s="36"/>
      <c r="O113" s="36"/>
      <c r="P113" s="36"/>
      <c r="Q113" s="36"/>
      <c r="R113" s="36"/>
      <c r="S113" s="36"/>
      <c r="T113" s="65"/>
      <c r="AT113" s="18" t="s">
        <v>158</v>
      </c>
      <c r="AU113" s="18" t="s">
        <v>22</v>
      </c>
    </row>
    <row r="114" spans="2:47" s="1" customFormat="1" ht="27">
      <c r="B114" s="35"/>
      <c r="D114" s="183" t="s">
        <v>176</v>
      </c>
      <c r="F114" s="206" t="s">
        <v>198</v>
      </c>
      <c r="I114" s="146"/>
      <c r="L114" s="35"/>
      <c r="M114" s="64"/>
      <c r="N114" s="36"/>
      <c r="O114" s="36"/>
      <c r="P114" s="36"/>
      <c r="Q114" s="36"/>
      <c r="R114" s="36"/>
      <c r="S114" s="36"/>
      <c r="T114" s="65"/>
      <c r="AT114" s="18" t="s">
        <v>176</v>
      </c>
      <c r="AU114" s="18" t="s">
        <v>22</v>
      </c>
    </row>
    <row r="115" spans="2:51" s="12" customFormat="1" ht="13.5">
      <c r="B115" s="185"/>
      <c r="D115" s="186" t="s">
        <v>159</v>
      </c>
      <c r="E115" s="187" t="s">
        <v>20</v>
      </c>
      <c r="F115" s="188" t="s">
        <v>199</v>
      </c>
      <c r="H115" s="189">
        <v>1145</v>
      </c>
      <c r="I115" s="190"/>
      <c r="L115" s="185"/>
      <c r="M115" s="191"/>
      <c r="N115" s="192"/>
      <c r="O115" s="192"/>
      <c r="P115" s="192"/>
      <c r="Q115" s="192"/>
      <c r="R115" s="192"/>
      <c r="S115" s="192"/>
      <c r="T115" s="193"/>
      <c r="AT115" s="194" t="s">
        <v>159</v>
      </c>
      <c r="AU115" s="194" t="s">
        <v>22</v>
      </c>
      <c r="AV115" s="12" t="s">
        <v>82</v>
      </c>
      <c r="AW115" s="12" t="s">
        <v>38</v>
      </c>
      <c r="AX115" s="12" t="s">
        <v>22</v>
      </c>
      <c r="AY115" s="194" t="s">
        <v>152</v>
      </c>
    </row>
    <row r="116" spans="2:65" s="1" customFormat="1" ht="22.5" customHeight="1">
      <c r="B116" s="170"/>
      <c r="C116" s="171" t="s">
        <v>200</v>
      </c>
      <c r="D116" s="171" t="s">
        <v>153</v>
      </c>
      <c r="E116" s="172" t="s">
        <v>201</v>
      </c>
      <c r="F116" s="173" t="s">
        <v>202</v>
      </c>
      <c r="G116" s="174" t="s">
        <v>112</v>
      </c>
      <c r="H116" s="175">
        <v>445.59</v>
      </c>
      <c r="I116" s="176"/>
      <c r="J116" s="177">
        <f>ROUND(I116*H116,2)</f>
        <v>0</v>
      </c>
      <c r="K116" s="173" t="s">
        <v>163</v>
      </c>
      <c r="L116" s="35"/>
      <c r="M116" s="178" t="s">
        <v>20</v>
      </c>
      <c r="N116" s="179" t="s">
        <v>45</v>
      </c>
      <c r="O116" s="36"/>
      <c r="P116" s="180">
        <f>O116*H116</f>
        <v>0</v>
      </c>
      <c r="Q116" s="180">
        <v>0.00591</v>
      </c>
      <c r="R116" s="180">
        <f>Q116*H116</f>
        <v>2.6334369</v>
      </c>
      <c r="S116" s="180">
        <v>0</v>
      </c>
      <c r="T116" s="181">
        <f>S116*H116</f>
        <v>0</v>
      </c>
      <c r="AR116" s="18" t="s">
        <v>156</v>
      </c>
      <c r="AT116" s="18" t="s">
        <v>153</v>
      </c>
      <c r="AU116" s="18" t="s">
        <v>22</v>
      </c>
      <c r="AY116" s="18" t="s">
        <v>152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8" t="s">
        <v>22</v>
      </c>
      <c r="BK116" s="182">
        <f>ROUND(I116*H116,2)</f>
        <v>0</v>
      </c>
      <c r="BL116" s="18" t="s">
        <v>156</v>
      </c>
      <c r="BM116" s="18" t="s">
        <v>203</v>
      </c>
    </row>
    <row r="117" spans="2:47" s="1" customFormat="1" ht="27">
      <c r="B117" s="35"/>
      <c r="D117" s="183" t="s">
        <v>158</v>
      </c>
      <c r="F117" s="184" t="s">
        <v>204</v>
      </c>
      <c r="I117" s="146"/>
      <c r="L117" s="35"/>
      <c r="M117" s="64"/>
      <c r="N117" s="36"/>
      <c r="O117" s="36"/>
      <c r="P117" s="36"/>
      <c r="Q117" s="36"/>
      <c r="R117" s="36"/>
      <c r="S117" s="36"/>
      <c r="T117" s="65"/>
      <c r="AT117" s="18" t="s">
        <v>158</v>
      </c>
      <c r="AU117" s="18" t="s">
        <v>22</v>
      </c>
    </row>
    <row r="118" spans="2:47" s="1" customFormat="1" ht="27">
      <c r="B118" s="35"/>
      <c r="D118" s="183" t="s">
        <v>176</v>
      </c>
      <c r="F118" s="206" t="s">
        <v>205</v>
      </c>
      <c r="I118" s="146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176</v>
      </c>
      <c r="AU118" s="18" t="s">
        <v>22</v>
      </c>
    </row>
    <row r="119" spans="2:51" s="12" customFormat="1" ht="13.5">
      <c r="B119" s="185"/>
      <c r="D119" s="186" t="s">
        <v>159</v>
      </c>
      <c r="E119" s="187" t="s">
        <v>110</v>
      </c>
      <c r="F119" s="188" t="s">
        <v>206</v>
      </c>
      <c r="H119" s="189">
        <v>445.59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94" t="s">
        <v>159</v>
      </c>
      <c r="AU119" s="194" t="s">
        <v>22</v>
      </c>
      <c r="AV119" s="12" t="s">
        <v>82</v>
      </c>
      <c r="AW119" s="12" t="s">
        <v>38</v>
      </c>
      <c r="AX119" s="12" t="s">
        <v>22</v>
      </c>
      <c r="AY119" s="194" t="s">
        <v>152</v>
      </c>
    </row>
    <row r="120" spans="2:65" s="1" customFormat="1" ht="22.5" customHeight="1">
      <c r="B120" s="170"/>
      <c r="C120" s="171" t="s">
        <v>189</v>
      </c>
      <c r="D120" s="171" t="s">
        <v>153</v>
      </c>
      <c r="E120" s="172" t="s">
        <v>207</v>
      </c>
      <c r="F120" s="173" t="s">
        <v>208</v>
      </c>
      <c r="G120" s="174" t="s">
        <v>102</v>
      </c>
      <c r="H120" s="175">
        <v>4951</v>
      </c>
      <c r="I120" s="176"/>
      <c r="J120" s="177">
        <f>ROUND(I120*H120,2)</f>
        <v>0</v>
      </c>
      <c r="K120" s="173" t="s">
        <v>163</v>
      </c>
      <c r="L120" s="35"/>
      <c r="M120" s="178" t="s">
        <v>20</v>
      </c>
      <c r="N120" s="179" t="s">
        <v>45</v>
      </c>
      <c r="O120" s="36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18" t="s">
        <v>156</v>
      </c>
      <c r="AT120" s="18" t="s">
        <v>153</v>
      </c>
      <c r="AU120" s="18" t="s">
        <v>22</v>
      </c>
      <c r="AY120" s="18" t="s">
        <v>152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8" t="s">
        <v>22</v>
      </c>
      <c r="BK120" s="182">
        <f>ROUND(I120*H120,2)</f>
        <v>0</v>
      </c>
      <c r="BL120" s="18" t="s">
        <v>156</v>
      </c>
      <c r="BM120" s="18" t="s">
        <v>209</v>
      </c>
    </row>
    <row r="121" spans="2:47" s="1" customFormat="1" ht="13.5">
      <c r="B121" s="35"/>
      <c r="D121" s="183" t="s">
        <v>158</v>
      </c>
      <c r="F121" s="184" t="s">
        <v>210</v>
      </c>
      <c r="I121" s="146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158</v>
      </c>
      <c r="AU121" s="18" t="s">
        <v>22</v>
      </c>
    </row>
    <row r="122" spans="2:47" s="1" customFormat="1" ht="27">
      <c r="B122" s="35"/>
      <c r="D122" s="183" t="s">
        <v>176</v>
      </c>
      <c r="F122" s="206" t="s">
        <v>211</v>
      </c>
      <c r="I122" s="146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176</v>
      </c>
      <c r="AU122" s="18" t="s">
        <v>22</v>
      </c>
    </row>
    <row r="123" spans="2:51" s="12" customFormat="1" ht="13.5">
      <c r="B123" s="185"/>
      <c r="D123" s="183" t="s">
        <v>159</v>
      </c>
      <c r="E123" s="194" t="s">
        <v>20</v>
      </c>
      <c r="F123" s="195" t="s">
        <v>105</v>
      </c>
      <c r="H123" s="196">
        <v>4951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94" t="s">
        <v>159</v>
      </c>
      <c r="AU123" s="194" t="s">
        <v>22</v>
      </c>
      <c r="AV123" s="12" t="s">
        <v>82</v>
      </c>
      <c r="AW123" s="12" t="s">
        <v>38</v>
      </c>
      <c r="AX123" s="12" t="s">
        <v>22</v>
      </c>
      <c r="AY123" s="194" t="s">
        <v>152</v>
      </c>
    </row>
    <row r="124" spans="2:63" s="11" customFormat="1" ht="36.75" customHeight="1">
      <c r="B124" s="158"/>
      <c r="D124" s="159" t="s">
        <v>73</v>
      </c>
      <c r="E124" s="160" t="s">
        <v>212</v>
      </c>
      <c r="F124" s="160" t="s">
        <v>213</v>
      </c>
      <c r="I124" s="161"/>
      <c r="J124" s="162">
        <f>BK124</f>
        <v>0</v>
      </c>
      <c r="L124" s="158"/>
      <c r="M124" s="163"/>
      <c r="N124" s="164"/>
      <c r="O124" s="164"/>
      <c r="P124" s="165">
        <f>P125+SUM(P126:P137)</f>
        <v>0</v>
      </c>
      <c r="Q124" s="164"/>
      <c r="R124" s="165">
        <f>R125+SUM(R126:R137)</f>
        <v>0</v>
      </c>
      <c r="S124" s="164"/>
      <c r="T124" s="166">
        <f>T125+SUM(T126:T137)</f>
        <v>119.72625</v>
      </c>
      <c r="AR124" s="167" t="s">
        <v>22</v>
      </c>
      <c r="AT124" s="168" t="s">
        <v>73</v>
      </c>
      <c r="AU124" s="168" t="s">
        <v>74</v>
      </c>
      <c r="AY124" s="167" t="s">
        <v>152</v>
      </c>
      <c r="BK124" s="169">
        <f>BK125+SUM(BK126:BK137)</f>
        <v>0</v>
      </c>
    </row>
    <row r="125" spans="2:65" s="1" customFormat="1" ht="22.5" customHeight="1">
      <c r="B125" s="170"/>
      <c r="C125" s="171" t="s">
        <v>212</v>
      </c>
      <c r="D125" s="171" t="s">
        <v>153</v>
      </c>
      <c r="E125" s="172" t="s">
        <v>214</v>
      </c>
      <c r="F125" s="173" t="s">
        <v>215</v>
      </c>
      <c r="G125" s="174" t="s">
        <v>102</v>
      </c>
      <c r="H125" s="175">
        <v>128.25</v>
      </c>
      <c r="I125" s="176"/>
      <c r="J125" s="177">
        <f>ROUND(I125*H125,2)</f>
        <v>0</v>
      </c>
      <c r="K125" s="173" t="s">
        <v>163</v>
      </c>
      <c r="L125" s="35"/>
      <c r="M125" s="178" t="s">
        <v>20</v>
      </c>
      <c r="N125" s="179" t="s">
        <v>45</v>
      </c>
      <c r="O125" s="36"/>
      <c r="P125" s="180">
        <f>O125*H125</f>
        <v>0</v>
      </c>
      <c r="Q125" s="180">
        <v>0</v>
      </c>
      <c r="R125" s="180">
        <f>Q125*H125</f>
        <v>0</v>
      </c>
      <c r="S125" s="180">
        <v>0.255</v>
      </c>
      <c r="T125" s="181">
        <f>S125*H125</f>
        <v>32.70375</v>
      </c>
      <c r="AR125" s="18" t="s">
        <v>156</v>
      </c>
      <c r="AT125" s="18" t="s">
        <v>153</v>
      </c>
      <c r="AU125" s="18" t="s">
        <v>22</v>
      </c>
      <c r="AY125" s="18" t="s">
        <v>152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8" t="s">
        <v>22</v>
      </c>
      <c r="BK125" s="182">
        <f>ROUND(I125*H125,2)</f>
        <v>0</v>
      </c>
      <c r="BL125" s="18" t="s">
        <v>156</v>
      </c>
      <c r="BM125" s="18" t="s">
        <v>216</v>
      </c>
    </row>
    <row r="126" spans="2:47" s="1" customFormat="1" ht="54">
      <c r="B126" s="35"/>
      <c r="D126" s="183" t="s">
        <v>158</v>
      </c>
      <c r="F126" s="184" t="s">
        <v>217</v>
      </c>
      <c r="I126" s="146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158</v>
      </c>
      <c r="AU126" s="18" t="s">
        <v>22</v>
      </c>
    </row>
    <row r="127" spans="2:47" s="1" customFormat="1" ht="27">
      <c r="B127" s="35"/>
      <c r="D127" s="183" t="s">
        <v>176</v>
      </c>
      <c r="F127" s="206" t="s">
        <v>218</v>
      </c>
      <c r="I127" s="146"/>
      <c r="L127" s="35"/>
      <c r="M127" s="64"/>
      <c r="N127" s="36"/>
      <c r="O127" s="36"/>
      <c r="P127" s="36"/>
      <c r="Q127" s="36"/>
      <c r="R127" s="36"/>
      <c r="S127" s="36"/>
      <c r="T127" s="65"/>
      <c r="AT127" s="18" t="s">
        <v>176</v>
      </c>
      <c r="AU127" s="18" t="s">
        <v>22</v>
      </c>
    </row>
    <row r="128" spans="2:51" s="12" customFormat="1" ht="13.5">
      <c r="B128" s="185"/>
      <c r="D128" s="183" t="s">
        <v>159</v>
      </c>
      <c r="E128" s="194" t="s">
        <v>20</v>
      </c>
      <c r="F128" s="195" t="s">
        <v>219</v>
      </c>
      <c r="H128" s="196">
        <v>18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94" t="s">
        <v>159</v>
      </c>
      <c r="AU128" s="194" t="s">
        <v>22</v>
      </c>
      <c r="AV128" s="12" t="s">
        <v>82</v>
      </c>
      <c r="AW128" s="12" t="s">
        <v>38</v>
      </c>
      <c r="AX128" s="12" t="s">
        <v>74</v>
      </c>
      <c r="AY128" s="194" t="s">
        <v>152</v>
      </c>
    </row>
    <row r="129" spans="2:51" s="12" customFormat="1" ht="13.5">
      <c r="B129" s="185"/>
      <c r="D129" s="183" t="s">
        <v>159</v>
      </c>
      <c r="E129" s="194" t="s">
        <v>20</v>
      </c>
      <c r="F129" s="195" t="s">
        <v>220</v>
      </c>
      <c r="H129" s="196">
        <v>16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94" t="s">
        <v>159</v>
      </c>
      <c r="AU129" s="194" t="s">
        <v>22</v>
      </c>
      <c r="AV129" s="12" t="s">
        <v>82</v>
      </c>
      <c r="AW129" s="12" t="s">
        <v>38</v>
      </c>
      <c r="AX129" s="12" t="s">
        <v>74</v>
      </c>
      <c r="AY129" s="194" t="s">
        <v>152</v>
      </c>
    </row>
    <row r="130" spans="2:51" s="12" customFormat="1" ht="13.5">
      <c r="B130" s="185"/>
      <c r="D130" s="183" t="s">
        <v>159</v>
      </c>
      <c r="E130" s="194" t="s">
        <v>20</v>
      </c>
      <c r="F130" s="195" t="s">
        <v>221</v>
      </c>
      <c r="H130" s="196">
        <v>94.25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94" t="s">
        <v>159</v>
      </c>
      <c r="AU130" s="194" t="s">
        <v>22</v>
      </c>
      <c r="AV130" s="12" t="s">
        <v>82</v>
      </c>
      <c r="AW130" s="12" t="s">
        <v>38</v>
      </c>
      <c r="AX130" s="12" t="s">
        <v>74</v>
      </c>
      <c r="AY130" s="194" t="s">
        <v>152</v>
      </c>
    </row>
    <row r="131" spans="2:51" s="13" customFormat="1" ht="13.5">
      <c r="B131" s="197"/>
      <c r="D131" s="186" t="s">
        <v>159</v>
      </c>
      <c r="E131" s="198" t="s">
        <v>20</v>
      </c>
      <c r="F131" s="199" t="s">
        <v>170</v>
      </c>
      <c r="H131" s="200">
        <v>128.25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205" t="s">
        <v>159</v>
      </c>
      <c r="AU131" s="205" t="s">
        <v>22</v>
      </c>
      <c r="AV131" s="13" t="s">
        <v>156</v>
      </c>
      <c r="AW131" s="13" t="s">
        <v>38</v>
      </c>
      <c r="AX131" s="13" t="s">
        <v>22</v>
      </c>
      <c r="AY131" s="205" t="s">
        <v>152</v>
      </c>
    </row>
    <row r="132" spans="2:65" s="1" customFormat="1" ht="22.5" customHeight="1">
      <c r="B132" s="170"/>
      <c r="C132" s="171" t="s">
        <v>27</v>
      </c>
      <c r="D132" s="171" t="s">
        <v>153</v>
      </c>
      <c r="E132" s="172" t="s">
        <v>222</v>
      </c>
      <c r="F132" s="173" t="s">
        <v>223</v>
      </c>
      <c r="G132" s="174" t="s">
        <v>98</v>
      </c>
      <c r="H132" s="175">
        <v>424.5</v>
      </c>
      <c r="I132" s="176"/>
      <c r="J132" s="177">
        <f>ROUND(I132*H132,2)</f>
        <v>0</v>
      </c>
      <c r="K132" s="173" t="s">
        <v>20</v>
      </c>
      <c r="L132" s="35"/>
      <c r="M132" s="178" t="s">
        <v>20</v>
      </c>
      <c r="N132" s="179" t="s">
        <v>45</v>
      </c>
      <c r="O132" s="36"/>
      <c r="P132" s="180">
        <f>O132*H132</f>
        <v>0</v>
      </c>
      <c r="Q132" s="180">
        <v>0</v>
      </c>
      <c r="R132" s="180">
        <f>Q132*H132</f>
        <v>0</v>
      </c>
      <c r="S132" s="180">
        <v>0.205</v>
      </c>
      <c r="T132" s="181">
        <f>S132*H132</f>
        <v>87.0225</v>
      </c>
      <c r="AR132" s="18" t="s">
        <v>156</v>
      </c>
      <c r="AT132" s="18" t="s">
        <v>153</v>
      </c>
      <c r="AU132" s="18" t="s">
        <v>22</v>
      </c>
      <c r="AY132" s="18" t="s">
        <v>152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8" t="s">
        <v>22</v>
      </c>
      <c r="BK132" s="182">
        <f>ROUND(I132*H132,2)</f>
        <v>0</v>
      </c>
      <c r="BL132" s="18" t="s">
        <v>156</v>
      </c>
      <c r="BM132" s="18" t="s">
        <v>224</v>
      </c>
    </row>
    <row r="133" spans="2:47" s="1" customFormat="1" ht="13.5">
      <c r="B133" s="35"/>
      <c r="D133" s="183" t="s">
        <v>158</v>
      </c>
      <c r="F133" s="184" t="s">
        <v>223</v>
      </c>
      <c r="I133" s="146"/>
      <c r="L133" s="35"/>
      <c r="M133" s="64"/>
      <c r="N133" s="36"/>
      <c r="O133" s="36"/>
      <c r="P133" s="36"/>
      <c r="Q133" s="36"/>
      <c r="R133" s="36"/>
      <c r="S133" s="36"/>
      <c r="T133" s="65"/>
      <c r="AT133" s="18" t="s">
        <v>158</v>
      </c>
      <c r="AU133" s="18" t="s">
        <v>22</v>
      </c>
    </row>
    <row r="134" spans="2:47" s="1" customFormat="1" ht="27">
      <c r="B134" s="35"/>
      <c r="D134" s="183" t="s">
        <v>176</v>
      </c>
      <c r="F134" s="206" t="s">
        <v>225</v>
      </c>
      <c r="I134" s="146"/>
      <c r="L134" s="35"/>
      <c r="M134" s="64"/>
      <c r="N134" s="36"/>
      <c r="O134" s="36"/>
      <c r="P134" s="36"/>
      <c r="Q134" s="36"/>
      <c r="R134" s="36"/>
      <c r="S134" s="36"/>
      <c r="T134" s="65"/>
      <c r="AT134" s="18" t="s">
        <v>176</v>
      </c>
      <c r="AU134" s="18" t="s">
        <v>22</v>
      </c>
    </row>
    <row r="135" spans="2:51" s="12" customFormat="1" ht="13.5">
      <c r="B135" s="185"/>
      <c r="D135" s="183" t="s">
        <v>159</v>
      </c>
      <c r="E135" s="194" t="s">
        <v>20</v>
      </c>
      <c r="F135" s="195" t="s">
        <v>226</v>
      </c>
      <c r="H135" s="196">
        <v>408.5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94" t="s">
        <v>159</v>
      </c>
      <c r="AU135" s="194" t="s">
        <v>22</v>
      </c>
      <c r="AV135" s="12" t="s">
        <v>82</v>
      </c>
      <c r="AW135" s="12" t="s">
        <v>38</v>
      </c>
      <c r="AX135" s="12" t="s">
        <v>74</v>
      </c>
      <c r="AY135" s="194" t="s">
        <v>152</v>
      </c>
    </row>
    <row r="136" spans="2:51" s="12" customFormat="1" ht="13.5">
      <c r="B136" s="185"/>
      <c r="D136" s="183" t="s">
        <v>159</v>
      </c>
      <c r="E136" s="194" t="s">
        <v>20</v>
      </c>
      <c r="F136" s="195" t="s">
        <v>227</v>
      </c>
      <c r="H136" s="196">
        <v>16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94" t="s">
        <v>159</v>
      </c>
      <c r="AU136" s="194" t="s">
        <v>22</v>
      </c>
      <c r="AV136" s="12" t="s">
        <v>82</v>
      </c>
      <c r="AW136" s="12" t="s">
        <v>38</v>
      </c>
      <c r="AX136" s="12" t="s">
        <v>74</v>
      </c>
      <c r="AY136" s="194" t="s">
        <v>152</v>
      </c>
    </row>
    <row r="137" spans="2:63" s="11" customFormat="1" ht="29.25" customHeight="1">
      <c r="B137" s="158"/>
      <c r="D137" s="159" t="s">
        <v>73</v>
      </c>
      <c r="E137" s="217" t="s">
        <v>228</v>
      </c>
      <c r="F137" s="217" t="s">
        <v>229</v>
      </c>
      <c r="I137" s="161"/>
      <c r="J137" s="218">
        <f>BK137</f>
        <v>0</v>
      </c>
      <c r="L137" s="158"/>
      <c r="M137" s="163"/>
      <c r="N137" s="164"/>
      <c r="O137" s="164"/>
      <c r="P137" s="165">
        <f>SUM(P138:P152)</f>
        <v>0</v>
      </c>
      <c r="Q137" s="164"/>
      <c r="R137" s="165">
        <f>SUM(R138:R152)</f>
        <v>0</v>
      </c>
      <c r="S137" s="164"/>
      <c r="T137" s="166">
        <f>SUM(T138:T152)</f>
        <v>0</v>
      </c>
      <c r="AR137" s="167" t="s">
        <v>22</v>
      </c>
      <c r="AT137" s="168" t="s">
        <v>73</v>
      </c>
      <c r="AU137" s="168" t="s">
        <v>22</v>
      </c>
      <c r="AY137" s="167" t="s">
        <v>152</v>
      </c>
      <c r="BK137" s="169">
        <f>SUM(BK138:BK152)</f>
        <v>0</v>
      </c>
    </row>
    <row r="138" spans="2:65" s="1" customFormat="1" ht="22.5" customHeight="1">
      <c r="B138" s="170"/>
      <c r="C138" s="171" t="s">
        <v>230</v>
      </c>
      <c r="D138" s="171" t="s">
        <v>153</v>
      </c>
      <c r="E138" s="172" t="s">
        <v>231</v>
      </c>
      <c r="F138" s="173" t="s">
        <v>232</v>
      </c>
      <c r="G138" s="174" t="s">
        <v>233</v>
      </c>
      <c r="H138" s="175">
        <v>95.61</v>
      </c>
      <c r="I138" s="176"/>
      <c r="J138" s="177">
        <f>ROUND(I138*H138,2)</f>
        <v>0</v>
      </c>
      <c r="K138" s="173" t="s">
        <v>163</v>
      </c>
      <c r="L138" s="35"/>
      <c r="M138" s="178" t="s">
        <v>20</v>
      </c>
      <c r="N138" s="179" t="s">
        <v>45</v>
      </c>
      <c r="O138" s="3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AR138" s="18" t="s">
        <v>156</v>
      </c>
      <c r="AT138" s="18" t="s">
        <v>153</v>
      </c>
      <c r="AU138" s="18" t="s">
        <v>82</v>
      </c>
      <c r="AY138" s="18" t="s">
        <v>152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22</v>
      </c>
      <c r="BK138" s="182">
        <f>ROUND(I138*H138,2)</f>
        <v>0</v>
      </c>
      <c r="BL138" s="18" t="s">
        <v>156</v>
      </c>
      <c r="BM138" s="18" t="s">
        <v>234</v>
      </c>
    </row>
    <row r="139" spans="2:47" s="1" customFormat="1" ht="27">
      <c r="B139" s="35"/>
      <c r="D139" s="183" t="s">
        <v>158</v>
      </c>
      <c r="F139" s="184" t="s">
        <v>235</v>
      </c>
      <c r="I139" s="146"/>
      <c r="L139" s="35"/>
      <c r="M139" s="64"/>
      <c r="N139" s="36"/>
      <c r="O139" s="36"/>
      <c r="P139" s="36"/>
      <c r="Q139" s="36"/>
      <c r="R139" s="36"/>
      <c r="S139" s="36"/>
      <c r="T139" s="65"/>
      <c r="AT139" s="18" t="s">
        <v>158</v>
      </c>
      <c r="AU139" s="18" t="s">
        <v>82</v>
      </c>
    </row>
    <row r="140" spans="2:51" s="12" customFormat="1" ht="13.5">
      <c r="B140" s="185"/>
      <c r="D140" s="183" t="s">
        <v>159</v>
      </c>
      <c r="E140" s="194" t="s">
        <v>20</v>
      </c>
      <c r="F140" s="195" t="s">
        <v>236</v>
      </c>
      <c r="H140" s="196">
        <v>1.377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94" t="s">
        <v>159</v>
      </c>
      <c r="AU140" s="194" t="s">
        <v>82</v>
      </c>
      <c r="AV140" s="12" t="s">
        <v>82</v>
      </c>
      <c r="AW140" s="12" t="s">
        <v>38</v>
      </c>
      <c r="AX140" s="12" t="s">
        <v>74</v>
      </c>
      <c r="AY140" s="194" t="s">
        <v>152</v>
      </c>
    </row>
    <row r="141" spans="2:51" s="12" customFormat="1" ht="13.5">
      <c r="B141" s="185"/>
      <c r="D141" s="183" t="s">
        <v>159</v>
      </c>
      <c r="E141" s="194" t="s">
        <v>20</v>
      </c>
      <c r="F141" s="195" t="s">
        <v>237</v>
      </c>
      <c r="H141" s="196">
        <v>7.21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94" t="s">
        <v>159</v>
      </c>
      <c r="AU141" s="194" t="s">
        <v>82</v>
      </c>
      <c r="AV141" s="12" t="s">
        <v>82</v>
      </c>
      <c r="AW141" s="12" t="s">
        <v>38</v>
      </c>
      <c r="AX141" s="12" t="s">
        <v>74</v>
      </c>
      <c r="AY141" s="194" t="s">
        <v>152</v>
      </c>
    </row>
    <row r="142" spans="2:51" s="14" customFormat="1" ht="13.5">
      <c r="B142" s="219"/>
      <c r="D142" s="183" t="s">
        <v>159</v>
      </c>
      <c r="E142" s="220" t="s">
        <v>20</v>
      </c>
      <c r="F142" s="221" t="s">
        <v>238</v>
      </c>
      <c r="H142" s="222" t="s">
        <v>20</v>
      </c>
      <c r="I142" s="223"/>
      <c r="L142" s="219"/>
      <c r="M142" s="224"/>
      <c r="N142" s="225"/>
      <c r="O142" s="225"/>
      <c r="P142" s="225"/>
      <c r="Q142" s="225"/>
      <c r="R142" s="225"/>
      <c r="S142" s="225"/>
      <c r="T142" s="226"/>
      <c r="AT142" s="222" t="s">
        <v>159</v>
      </c>
      <c r="AU142" s="222" t="s">
        <v>82</v>
      </c>
      <c r="AV142" s="14" t="s">
        <v>22</v>
      </c>
      <c r="AW142" s="14" t="s">
        <v>38</v>
      </c>
      <c r="AX142" s="14" t="s">
        <v>74</v>
      </c>
      <c r="AY142" s="222" t="s">
        <v>152</v>
      </c>
    </row>
    <row r="143" spans="2:51" s="12" customFormat="1" ht="13.5">
      <c r="B143" s="185"/>
      <c r="D143" s="183" t="s">
        <v>159</v>
      </c>
      <c r="E143" s="194" t="s">
        <v>20</v>
      </c>
      <c r="F143" s="195" t="s">
        <v>239</v>
      </c>
      <c r="H143" s="196">
        <v>87.023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94" t="s">
        <v>159</v>
      </c>
      <c r="AU143" s="194" t="s">
        <v>82</v>
      </c>
      <c r="AV143" s="12" t="s">
        <v>82</v>
      </c>
      <c r="AW143" s="12" t="s">
        <v>38</v>
      </c>
      <c r="AX143" s="12" t="s">
        <v>74</v>
      </c>
      <c r="AY143" s="194" t="s">
        <v>152</v>
      </c>
    </row>
    <row r="144" spans="2:51" s="13" customFormat="1" ht="13.5">
      <c r="B144" s="197"/>
      <c r="D144" s="186" t="s">
        <v>159</v>
      </c>
      <c r="E144" s="198" t="s">
        <v>20</v>
      </c>
      <c r="F144" s="199" t="s">
        <v>170</v>
      </c>
      <c r="H144" s="200">
        <v>95.61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205" t="s">
        <v>159</v>
      </c>
      <c r="AU144" s="205" t="s">
        <v>82</v>
      </c>
      <c r="AV144" s="13" t="s">
        <v>156</v>
      </c>
      <c r="AW144" s="13" t="s">
        <v>38</v>
      </c>
      <c r="AX144" s="13" t="s">
        <v>22</v>
      </c>
      <c r="AY144" s="205" t="s">
        <v>152</v>
      </c>
    </row>
    <row r="145" spans="2:65" s="1" customFormat="1" ht="31.5" customHeight="1">
      <c r="B145" s="170"/>
      <c r="C145" s="171" t="s">
        <v>240</v>
      </c>
      <c r="D145" s="171" t="s">
        <v>153</v>
      </c>
      <c r="E145" s="172" t="s">
        <v>241</v>
      </c>
      <c r="F145" s="173" t="s">
        <v>242</v>
      </c>
      <c r="G145" s="174" t="s">
        <v>233</v>
      </c>
      <c r="H145" s="175">
        <v>95.61</v>
      </c>
      <c r="I145" s="176"/>
      <c r="J145" s="177">
        <f>ROUND(I145*H145,2)</f>
        <v>0</v>
      </c>
      <c r="K145" s="173" t="s">
        <v>163</v>
      </c>
      <c r="L145" s="35"/>
      <c r="M145" s="178" t="s">
        <v>20</v>
      </c>
      <c r="N145" s="179" t="s">
        <v>45</v>
      </c>
      <c r="O145" s="3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18" t="s">
        <v>156</v>
      </c>
      <c r="AT145" s="18" t="s">
        <v>153</v>
      </c>
      <c r="AU145" s="18" t="s">
        <v>82</v>
      </c>
      <c r="AY145" s="18" t="s">
        <v>152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8" t="s">
        <v>22</v>
      </c>
      <c r="BK145" s="182">
        <f>ROUND(I145*H145,2)</f>
        <v>0</v>
      </c>
      <c r="BL145" s="18" t="s">
        <v>156</v>
      </c>
      <c r="BM145" s="18" t="s">
        <v>243</v>
      </c>
    </row>
    <row r="146" spans="2:47" s="1" customFormat="1" ht="27">
      <c r="B146" s="35"/>
      <c r="D146" s="186" t="s">
        <v>158</v>
      </c>
      <c r="F146" s="227" t="s">
        <v>244</v>
      </c>
      <c r="I146" s="146"/>
      <c r="L146" s="35"/>
      <c r="M146" s="64"/>
      <c r="N146" s="36"/>
      <c r="O146" s="36"/>
      <c r="P146" s="36"/>
      <c r="Q146" s="36"/>
      <c r="R146" s="36"/>
      <c r="S146" s="36"/>
      <c r="T146" s="65"/>
      <c r="AT146" s="18" t="s">
        <v>158</v>
      </c>
      <c r="AU146" s="18" t="s">
        <v>82</v>
      </c>
    </row>
    <row r="147" spans="2:65" s="1" customFormat="1" ht="22.5" customHeight="1">
      <c r="B147" s="170"/>
      <c r="C147" s="171" t="s">
        <v>245</v>
      </c>
      <c r="D147" s="171" t="s">
        <v>153</v>
      </c>
      <c r="E147" s="172" t="s">
        <v>246</v>
      </c>
      <c r="F147" s="173" t="s">
        <v>247</v>
      </c>
      <c r="G147" s="174" t="s">
        <v>233</v>
      </c>
      <c r="H147" s="175">
        <v>3728.79</v>
      </c>
      <c r="I147" s="176"/>
      <c r="J147" s="177">
        <f>ROUND(I147*H147,2)</f>
        <v>0</v>
      </c>
      <c r="K147" s="173" t="s">
        <v>163</v>
      </c>
      <c r="L147" s="35"/>
      <c r="M147" s="178" t="s">
        <v>20</v>
      </c>
      <c r="N147" s="179" t="s">
        <v>45</v>
      </c>
      <c r="O147" s="3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18" t="s">
        <v>156</v>
      </c>
      <c r="AT147" s="18" t="s">
        <v>153</v>
      </c>
      <c r="AU147" s="18" t="s">
        <v>82</v>
      </c>
      <c r="AY147" s="18" t="s">
        <v>152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8" t="s">
        <v>22</v>
      </c>
      <c r="BK147" s="182">
        <f>ROUND(I147*H147,2)</f>
        <v>0</v>
      </c>
      <c r="BL147" s="18" t="s">
        <v>156</v>
      </c>
      <c r="BM147" s="18" t="s">
        <v>248</v>
      </c>
    </row>
    <row r="148" spans="2:47" s="1" customFormat="1" ht="27">
      <c r="B148" s="35"/>
      <c r="D148" s="183" t="s">
        <v>158</v>
      </c>
      <c r="F148" s="184" t="s">
        <v>249</v>
      </c>
      <c r="I148" s="146"/>
      <c r="L148" s="35"/>
      <c r="M148" s="64"/>
      <c r="N148" s="36"/>
      <c r="O148" s="36"/>
      <c r="P148" s="36"/>
      <c r="Q148" s="36"/>
      <c r="R148" s="36"/>
      <c r="S148" s="36"/>
      <c r="T148" s="65"/>
      <c r="AT148" s="18" t="s">
        <v>158</v>
      </c>
      <c r="AU148" s="18" t="s">
        <v>82</v>
      </c>
    </row>
    <row r="149" spans="2:47" s="1" customFormat="1" ht="27">
      <c r="B149" s="35"/>
      <c r="D149" s="183" t="s">
        <v>176</v>
      </c>
      <c r="F149" s="206" t="s">
        <v>250</v>
      </c>
      <c r="I149" s="146"/>
      <c r="L149" s="35"/>
      <c r="M149" s="64"/>
      <c r="N149" s="36"/>
      <c r="O149" s="36"/>
      <c r="P149" s="36"/>
      <c r="Q149" s="36"/>
      <c r="R149" s="36"/>
      <c r="S149" s="36"/>
      <c r="T149" s="65"/>
      <c r="AT149" s="18" t="s">
        <v>176</v>
      </c>
      <c r="AU149" s="18" t="s">
        <v>82</v>
      </c>
    </row>
    <row r="150" spans="2:51" s="12" customFormat="1" ht="13.5">
      <c r="B150" s="185"/>
      <c r="D150" s="186" t="s">
        <v>159</v>
      </c>
      <c r="F150" s="188" t="s">
        <v>251</v>
      </c>
      <c r="H150" s="189">
        <v>3728.79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94" t="s">
        <v>159</v>
      </c>
      <c r="AU150" s="194" t="s">
        <v>82</v>
      </c>
      <c r="AV150" s="12" t="s">
        <v>82</v>
      </c>
      <c r="AW150" s="12" t="s">
        <v>4</v>
      </c>
      <c r="AX150" s="12" t="s">
        <v>22</v>
      </c>
      <c r="AY150" s="194" t="s">
        <v>152</v>
      </c>
    </row>
    <row r="151" spans="2:65" s="1" customFormat="1" ht="22.5" customHeight="1">
      <c r="B151" s="170"/>
      <c r="C151" s="171" t="s">
        <v>252</v>
      </c>
      <c r="D151" s="171" t="s">
        <v>153</v>
      </c>
      <c r="E151" s="172" t="s">
        <v>253</v>
      </c>
      <c r="F151" s="173" t="s">
        <v>254</v>
      </c>
      <c r="G151" s="174" t="s">
        <v>233</v>
      </c>
      <c r="H151" s="175">
        <v>95.61</v>
      </c>
      <c r="I151" s="176"/>
      <c r="J151" s="177">
        <f>ROUND(I151*H151,2)</f>
        <v>0</v>
      </c>
      <c r="K151" s="173" t="s">
        <v>20</v>
      </c>
      <c r="L151" s="35"/>
      <c r="M151" s="178" t="s">
        <v>20</v>
      </c>
      <c r="N151" s="179" t="s">
        <v>45</v>
      </c>
      <c r="O151" s="3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18" t="s">
        <v>255</v>
      </c>
      <c r="AT151" s="18" t="s">
        <v>153</v>
      </c>
      <c r="AU151" s="18" t="s">
        <v>82</v>
      </c>
      <c r="AY151" s="18" t="s">
        <v>152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22</v>
      </c>
      <c r="BK151" s="182">
        <f>ROUND(I151*H151,2)</f>
        <v>0</v>
      </c>
      <c r="BL151" s="18" t="s">
        <v>255</v>
      </c>
      <c r="BM151" s="18" t="s">
        <v>256</v>
      </c>
    </row>
    <row r="152" spans="2:47" s="1" customFormat="1" ht="13.5">
      <c r="B152" s="35"/>
      <c r="D152" s="183" t="s">
        <v>158</v>
      </c>
      <c r="F152" s="184" t="s">
        <v>257</v>
      </c>
      <c r="I152" s="146"/>
      <c r="L152" s="35"/>
      <c r="M152" s="64"/>
      <c r="N152" s="36"/>
      <c r="O152" s="36"/>
      <c r="P152" s="36"/>
      <c r="Q152" s="36"/>
      <c r="R152" s="36"/>
      <c r="S152" s="36"/>
      <c r="T152" s="65"/>
      <c r="AT152" s="18" t="s">
        <v>158</v>
      </c>
      <c r="AU152" s="18" t="s">
        <v>82</v>
      </c>
    </row>
    <row r="153" spans="2:63" s="11" customFormat="1" ht="36.75" customHeight="1">
      <c r="B153" s="158"/>
      <c r="D153" s="159" t="s">
        <v>73</v>
      </c>
      <c r="E153" s="160" t="s">
        <v>258</v>
      </c>
      <c r="F153" s="160" t="s">
        <v>259</v>
      </c>
      <c r="I153" s="161"/>
      <c r="J153" s="162">
        <f>BK153</f>
        <v>0</v>
      </c>
      <c r="L153" s="158"/>
      <c r="M153" s="163"/>
      <c r="N153" s="164"/>
      <c r="O153" s="164"/>
      <c r="P153" s="165">
        <f>SUM(P154:P174)</f>
        <v>0</v>
      </c>
      <c r="Q153" s="164"/>
      <c r="R153" s="165">
        <f>SUM(R154:R174)</f>
        <v>0</v>
      </c>
      <c r="S153" s="164"/>
      <c r="T153" s="166">
        <f>SUM(T154:T174)</f>
        <v>0</v>
      </c>
      <c r="AR153" s="167" t="s">
        <v>22</v>
      </c>
      <c r="AT153" s="168" t="s">
        <v>73</v>
      </c>
      <c r="AU153" s="168" t="s">
        <v>74</v>
      </c>
      <c r="AY153" s="167" t="s">
        <v>152</v>
      </c>
      <c r="BK153" s="169">
        <f>SUM(BK154:BK174)</f>
        <v>0</v>
      </c>
    </row>
    <row r="154" spans="2:65" s="1" customFormat="1" ht="22.5" customHeight="1">
      <c r="B154" s="170"/>
      <c r="C154" s="171" t="s">
        <v>260</v>
      </c>
      <c r="D154" s="171" t="s">
        <v>153</v>
      </c>
      <c r="E154" s="172" t="s">
        <v>261</v>
      </c>
      <c r="F154" s="173" t="s">
        <v>262</v>
      </c>
      <c r="G154" s="174" t="s">
        <v>112</v>
      </c>
      <c r="H154" s="175">
        <v>805.15</v>
      </c>
      <c r="I154" s="176"/>
      <c r="J154" s="177">
        <f>ROUND(I154*H154,2)</f>
        <v>0</v>
      </c>
      <c r="K154" s="173" t="s">
        <v>20</v>
      </c>
      <c r="L154" s="35"/>
      <c r="M154" s="178" t="s">
        <v>20</v>
      </c>
      <c r="N154" s="179" t="s">
        <v>45</v>
      </c>
      <c r="O154" s="3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AR154" s="18" t="s">
        <v>156</v>
      </c>
      <c r="AT154" s="18" t="s">
        <v>153</v>
      </c>
      <c r="AU154" s="18" t="s">
        <v>22</v>
      </c>
      <c r="AY154" s="18" t="s">
        <v>152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22</v>
      </c>
      <c r="BK154" s="182">
        <f>ROUND(I154*H154,2)</f>
        <v>0</v>
      </c>
      <c r="BL154" s="18" t="s">
        <v>156</v>
      </c>
      <c r="BM154" s="18" t="s">
        <v>263</v>
      </c>
    </row>
    <row r="155" spans="2:47" s="1" customFormat="1" ht="13.5">
      <c r="B155" s="35"/>
      <c r="D155" s="183" t="s">
        <v>158</v>
      </c>
      <c r="F155" s="184" t="s">
        <v>262</v>
      </c>
      <c r="I155" s="146"/>
      <c r="L155" s="35"/>
      <c r="M155" s="64"/>
      <c r="N155" s="36"/>
      <c r="O155" s="36"/>
      <c r="P155" s="36"/>
      <c r="Q155" s="36"/>
      <c r="R155" s="36"/>
      <c r="S155" s="36"/>
      <c r="T155" s="65"/>
      <c r="AT155" s="18" t="s">
        <v>158</v>
      </c>
      <c r="AU155" s="18" t="s">
        <v>22</v>
      </c>
    </row>
    <row r="156" spans="2:51" s="12" customFormat="1" ht="13.5">
      <c r="B156" s="185"/>
      <c r="D156" s="186" t="s">
        <v>159</v>
      </c>
      <c r="E156" s="187" t="s">
        <v>20</v>
      </c>
      <c r="F156" s="188" t="s">
        <v>114</v>
      </c>
      <c r="H156" s="189">
        <v>805.15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94" t="s">
        <v>159</v>
      </c>
      <c r="AU156" s="194" t="s">
        <v>22</v>
      </c>
      <c r="AV156" s="12" t="s">
        <v>82</v>
      </c>
      <c r="AW156" s="12" t="s">
        <v>38</v>
      </c>
      <c r="AX156" s="12" t="s">
        <v>74</v>
      </c>
      <c r="AY156" s="194" t="s">
        <v>152</v>
      </c>
    </row>
    <row r="157" spans="2:65" s="1" customFormat="1" ht="22.5" customHeight="1">
      <c r="B157" s="170"/>
      <c r="C157" s="171" t="s">
        <v>264</v>
      </c>
      <c r="D157" s="171" t="s">
        <v>153</v>
      </c>
      <c r="E157" s="172" t="s">
        <v>265</v>
      </c>
      <c r="F157" s="173" t="s">
        <v>266</v>
      </c>
      <c r="G157" s="174" t="s">
        <v>112</v>
      </c>
      <c r="H157" s="175">
        <v>445.59</v>
      </c>
      <c r="I157" s="176"/>
      <c r="J157" s="177">
        <f>ROUND(I157*H157,2)</f>
        <v>0</v>
      </c>
      <c r="K157" s="173" t="s">
        <v>163</v>
      </c>
      <c r="L157" s="35"/>
      <c r="M157" s="178" t="s">
        <v>20</v>
      </c>
      <c r="N157" s="179" t="s">
        <v>45</v>
      </c>
      <c r="O157" s="3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AR157" s="18" t="s">
        <v>156</v>
      </c>
      <c r="AT157" s="18" t="s">
        <v>153</v>
      </c>
      <c r="AU157" s="18" t="s">
        <v>22</v>
      </c>
      <c r="AY157" s="18" t="s">
        <v>152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22</v>
      </c>
      <c r="BK157" s="182">
        <f>ROUND(I157*H157,2)</f>
        <v>0</v>
      </c>
      <c r="BL157" s="18" t="s">
        <v>156</v>
      </c>
      <c r="BM157" s="18" t="s">
        <v>267</v>
      </c>
    </row>
    <row r="158" spans="2:47" s="1" customFormat="1" ht="27">
      <c r="B158" s="35"/>
      <c r="D158" s="183" t="s">
        <v>158</v>
      </c>
      <c r="F158" s="184" t="s">
        <v>268</v>
      </c>
      <c r="I158" s="146"/>
      <c r="L158" s="35"/>
      <c r="M158" s="64"/>
      <c r="N158" s="36"/>
      <c r="O158" s="36"/>
      <c r="P158" s="36"/>
      <c r="Q158" s="36"/>
      <c r="R158" s="36"/>
      <c r="S158" s="36"/>
      <c r="T158" s="65"/>
      <c r="AT158" s="18" t="s">
        <v>158</v>
      </c>
      <c r="AU158" s="18" t="s">
        <v>22</v>
      </c>
    </row>
    <row r="159" spans="2:51" s="12" customFormat="1" ht="13.5">
      <c r="B159" s="185"/>
      <c r="D159" s="186" t="s">
        <v>159</v>
      </c>
      <c r="E159" s="187" t="s">
        <v>20</v>
      </c>
      <c r="F159" s="188" t="s">
        <v>110</v>
      </c>
      <c r="H159" s="189">
        <v>445.59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94" t="s">
        <v>159</v>
      </c>
      <c r="AU159" s="194" t="s">
        <v>22</v>
      </c>
      <c r="AV159" s="12" t="s">
        <v>82</v>
      </c>
      <c r="AW159" s="12" t="s">
        <v>38</v>
      </c>
      <c r="AX159" s="12" t="s">
        <v>22</v>
      </c>
      <c r="AY159" s="194" t="s">
        <v>152</v>
      </c>
    </row>
    <row r="160" spans="2:65" s="1" customFormat="1" ht="22.5" customHeight="1">
      <c r="B160" s="170"/>
      <c r="C160" s="171" t="s">
        <v>269</v>
      </c>
      <c r="D160" s="171" t="s">
        <v>153</v>
      </c>
      <c r="E160" s="172" t="s">
        <v>270</v>
      </c>
      <c r="F160" s="173" t="s">
        <v>271</v>
      </c>
      <c r="G160" s="174" t="s">
        <v>112</v>
      </c>
      <c r="H160" s="175">
        <v>805.15</v>
      </c>
      <c r="I160" s="176"/>
      <c r="J160" s="177">
        <f>ROUND(I160*H160,2)</f>
        <v>0</v>
      </c>
      <c r="K160" s="173" t="s">
        <v>163</v>
      </c>
      <c r="L160" s="35"/>
      <c r="M160" s="178" t="s">
        <v>20</v>
      </c>
      <c r="N160" s="179" t="s">
        <v>45</v>
      </c>
      <c r="O160" s="3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AR160" s="18" t="s">
        <v>156</v>
      </c>
      <c r="AT160" s="18" t="s">
        <v>153</v>
      </c>
      <c r="AU160" s="18" t="s">
        <v>22</v>
      </c>
      <c r="AY160" s="18" t="s">
        <v>152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22</v>
      </c>
      <c r="BK160" s="182">
        <f>ROUND(I160*H160,2)</f>
        <v>0</v>
      </c>
      <c r="BL160" s="18" t="s">
        <v>156</v>
      </c>
      <c r="BM160" s="18" t="s">
        <v>272</v>
      </c>
    </row>
    <row r="161" spans="2:47" s="1" customFormat="1" ht="40.5">
      <c r="B161" s="35"/>
      <c r="D161" s="183" t="s">
        <v>158</v>
      </c>
      <c r="F161" s="184" t="s">
        <v>273</v>
      </c>
      <c r="I161" s="146"/>
      <c r="L161" s="35"/>
      <c r="M161" s="64"/>
      <c r="N161" s="36"/>
      <c r="O161" s="36"/>
      <c r="P161" s="36"/>
      <c r="Q161" s="36"/>
      <c r="R161" s="36"/>
      <c r="S161" s="36"/>
      <c r="T161" s="65"/>
      <c r="AT161" s="18" t="s">
        <v>158</v>
      </c>
      <c r="AU161" s="18" t="s">
        <v>22</v>
      </c>
    </row>
    <row r="162" spans="2:51" s="12" customFormat="1" ht="13.5">
      <c r="B162" s="185"/>
      <c r="D162" s="186" t="s">
        <v>159</v>
      </c>
      <c r="E162" s="187" t="s">
        <v>20</v>
      </c>
      <c r="F162" s="188" t="s">
        <v>114</v>
      </c>
      <c r="H162" s="189">
        <v>805.15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94" t="s">
        <v>159</v>
      </c>
      <c r="AU162" s="194" t="s">
        <v>22</v>
      </c>
      <c r="AV162" s="12" t="s">
        <v>82</v>
      </c>
      <c r="AW162" s="12" t="s">
        <v>38</v>
      </c>
      <c r="AX162" s="12" t="s">
        <v>22</v>
      </c>
      <c r="AY162" s="194" t="s">
        <v>152</v>
      </c>
    </row>
    <row r="163" spans="2:65" s="1" customFormat="1" ht="31.5" customHeight="1">
      <c r="B163" s="170"/>
      <c r="C163" s="171" t="s">
        <v>274</v>
      </c>
      <c r="D163" s="171" t="s">
        <v>153</v>
      </c>
      <c r="E163" s="172" t="s">
        <v>275</v>
      </c>
      <c r="F163" s="173" t="s">
        <v>276</v>
      </c>
      <c r="G163" s="174" t="s">
        <v>112</v>
      </c>
      <c r="H163" s="175">
        <v>24154.5</v>
      </c>
      <c r="I163" s="176"/>
      <c r="J163" s="177">
        <f>ROUND(I163*H163,2)</f>
        <v>0</v>
      </c>
      <c r="K163" s="173" t="s">
        <v>163</v>
      </c>
      <c r="L163" s="35"/>
      <c r="M163" s="178" t="s">
        <v>20</v>
      </c>
      <c r="N163" s="179" t="s">
        <v>45</v>
      </c>
      <c r="O163" s="3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AR163" s="18" t="s">
        <v>156</v>
      </c>
      <c r="AT163" s="18" t="s">
        <v>153</v>
      </c>
      <c r="AU163" s="18" t="s">
        <v>22</v>
      </c>
      <c r="AY163" s="18" t="s">
        <v>152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8" t="s">
        <v>22</v>
      </c>
      <c r="BK163" s="182">
        <f>ROUND(I163*H163,2)</f>
        <v>0</v>
      </c>
      <c r="BL163" s="18" t="s">
        <v>156</v>
      </c>
      <c r="BM163" s="18" t="s">
        <v>277</v>
      </c>
    </row>
    <row r="164" spans="2:47" s="1" customFormat="1" ht="40.5">
      <c r="B164" s="35"/>
      <c r="D164" s="183" t="s">
        <v>158</v>
      </c>
      <c r="F164" s="184" t="s">
        <v>278</v>
      </c>
      <c r="I164" s="146"/>
      <c r="L164" s="35"/>
      <c r="M164" s="64"/>
      <c r="N164" s="36"/>
      <c r="O164" s="36"/>
      <c r="P164" s="36"/>
      <c r="Q164" s="36"/>
      <c r="R164" s="36"/>
      <c r="S164" s="36"/>
      <c r="T164" s="65"/>
      <c r="AT164" s="18" t="s">
        <v>158</v>
      </c>
      <c r="AU164" s="18" t="s">
        <v>22</v>
      </c>
    </row>
    <row r="165" spans="2:51" s="12" customFormat="1" ht="13.5">
      <c r="B165" s="185"/>
      <c r="D165" s="186" t="s">
        <v>159</v>
      </c>
      <c r="E165" s="187" t="s">
        <v>20</v>
      </c>
      <c r="F165" s="188" t="s">
        <v>279</v>
      </c>
      <c r="H165" s="189">
        <v>24154.5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94" t="s">
        <v>159</v>
      </c>
      <c r="AU165" s="194" t="s">
        <v>22</v>
      </c>
      <c r="AV165" s="12" t="s">
        <v>82</v>
      </c>
      <c r="AW165" s="12" t="s">
        <v>38</v>
      </c>
      <c r="AX165" s="12" t="s">
        <v>22</v>
      </c>
      <c r="AY165" s="194" t="s">
        <v>152</v>
      </c>
    </row>
    <row r="166" spans="2:65" s="1" customFormat="1" ht="22.5" customHeight="1">
      <c r="B166" s="170"/>
      <c r="C166" s="171" t="s">
        <v>8</v>
      </c>
      <c r="D166" s="171" t="s">
        <v>153</v>
      </c>
      <c r="E166" s="172" t="s">
        <v>280</v>
      </c>
      <c r="F166" s="173" t="s">
        <v>281</v>
      </c>
      <c r="G166" s="174" t="s">
        <v>112</v>
      </c>
      <c r="H166" s="175">
        <v>445.59</v>
      </c>
      <c r="I166" s="176"/>
      <c r="J166" s="177">
        <f>ROUND(I166*H166,2)</f>
        <v>0</v>
      </c>
      <c r="K166" s="173" t="s">
        <v>163</v>
      </c>
      <c r="L166" s="35"/>
      <c r="M166" s="178" t="s">
        <v>20</v>
      </c>
      <c r="N166" s="179" t="s">
        <v>45</v>
      </c>
      <c r="O166" s="3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AR166" s="18" t="s">
        <v>156</v>
      </c>
      <c r="AT166" s="18" t="s">
        <v>153</v>
      </c>
      <c r="AU166" s="18" t="s">
        <v>22</v>
      </c>
      <c r="AY166" s="18" t="s">
        <v>152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22</v>
      </c>
      <c r="BK166" s="182">
        <f>ROUND(I166*H166,2)</f>
        <v>0</v>
      </c>
      <c r="BL166" s="18" t="s">
        <v>156</v>
      </c>
      <c r="BM166" s="18" t="s">
        <v>282</v>
      </c>
    </row>
    <row r="167" spans="2:47" s="1" customFormat="1" ht="40.5">
      <c r="B167" s="35"/>
      <c r="D167" s="183" t="s">
        <v>158</v>
      </c>
      <c r="F167" s="184" t="s">
        <v>283</v>
      </c>
      <c r="I167" s="146"/>
      <c r="L167" s="35"/>
      <c r="M167" s="64"/>
      <c r="N167" s="36"/>
      <c r="O167" s="36"/>
      <c r="P167" s="36"/>
      <c r="Q167" s="36"/>
      <c r="R167" s="36"/>
      <c r="S167" s="36"/>
      <c r="T167" s="65"/>
      <c r="AT167" s="18" t="s">
        <v>158</v>
      </c>
      <c r="AU167" s="18" t="s">
        <v>22</v>
      </c>
    </row>
    <row r="168" spans="2:51" s="12" customFormat="1" ht="13.5">
      <c r="B168" s="185"/>
      <c r="D168" s="186" t="s">
        <v>159</v>
      </c>
      <c r="E168" s="187" t="s">
        <v>20</v>
      </c>
      <c r="F168" s="188" t="s">
        <v>110</v>
      </c>
      <c r="H168" s="189">
        <v>445.59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94" t="s">
        <v>159</v>
      </c>
      <c r="AU168" s="194" t="s">
        <v>22</v>
      </c>
      <c r="AV168" s="12" t="s">
        <v>82</v>
      </c>
      <c r="AW168" s="12" t="s">
        <v>38</v>
      </c>
      <c r="AX168" s="12" t="s">
        <v>22</v>
      </c>
      <c r="AY168" s="194" t="s">
        <v>152</v>
      </c>
    </row>
    <row r="169" spans="2:65" s="1" customFormat="1" ht="31.5" customHeight="1">
      <c r="B169" s="170"/>
      <c r="C169" s="171" t="s">
        <v>284</v>
      </c>
      <c r="D169" s="171" t="s">
        <v>153</v>
      </c>
      <c r="E169" s="172" t="s">
        <v>285</v>
      </c>
      <c r="F169" s="173" t="s">
        <v>286</v>
      </c>
      <c r="G169" s="174" t="s">
        <v>112</v>
      </c>
      <c r="H169" s="175">
        <v>13367.7</v>
      </c>
      <c r="I169" s="176"/>
      <c r="J169" s="177">
        <f>ROUND(I169*H169,2)</f>
        <v>0</v>
      </c>
      <c r="K169" s="173" t="s">
        <v>163</v>
      </c>
      <c r="L169" s="35"/>
      <c r="M169" s="178" t="s">
        <v>20</v>
      </c>
      <c r="N169" s="179" t="s">
        <v>45</v>
      </c>
      <c r="O169" s="3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AR169" s="18" t="s">
        <v>156</v>
      </c>
      <c r="AT169" s="18" t="s">
        <v>153</v>
      </c>
      <c r="AU169" s="18" t="s">
        <v>22</v>
      </c>
      <c r="AY169" s="18" t="s">
        <v>152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22</v>
      </c>
      <c r="BK169" s="182">
        <f>ROUND(I169*H169,2)</f>
        <v>0</v>
      </c>
      <c r="BL169" s="18" t="s">
        <v>156</v>
      </c>
      <c r="BM169" s="18" t="s">
        <v>287</v>
      </c>
    </row>
    <row r="170" spans="2:47" s="1" customFormat="1" ht="40.5">
      <c r="B170" s="35"/>
      <c r="D170" s="183" t="s">
        <v>158</v>
      </c>
      <c r="F170" s="184" t="s">
        <v>288</v>
      </c>
      <c r="I170" s="146"/>
      <c r="L170" s="35"/>
      <c r="M170" s="64"/>
      <c r="N170" s="36"/>
      <c r="O170" s="36"/>
      <c r="P170" s="36"/>
      <c r="Q170" s="36"/>
      <c r="R170" s="36"/>
      <c r="S170" s="36"/>
      <c r="T170" s="65"/>
      <c r="AT170" s="18" t="s">
        <v>158</v>
      </c>
      <c r="AU170" s="18" t="s">
        <v>22</v>
      </c>
    </row>
    <row r="171" spans="2:51" s="12" customFormat="1" ht="13.5">
      <c r="B171" s="185"/>
      <c r="D171" s="186" t="s">
        <v>159</v>
      </c>
      <c r="E171" s="187" t="s">
        <v>20</v>
      </c>
      <c r="F171" s="188" t="s">
        <v>289</v>
      </c>
      <c r="H171" s="189">
        <v>13367.7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94" t="s">
        <v>159</v>
      </c>
      <c r="AU171" s="194" t="s">
        <v>22</v>
      </c>
      <c r="AV171" s="12" t="s">
        <v>82</v>
      </c>
      <c r="AW171" s="12" t="s">
        <v>38</v>
      </c>
      <c r="AX171" s="12" t="s">
        <v>22</v>
      </c>
      <c r="AY171" s="194" t="s">
        <v>152</v>
      </c>
    </row>
    <row r="172" spans="2:65" s="1" customFormat="1" ht="22.5" customHeight="1">
      <c r="B172" s="170"/>
      <c r="C172" s="171" t="s">
        <v>290</v>
      </c>
      <c r="D172" s="171" t="s">
        <v>153</v>
      </c>
      <c r="E172" s="172" t="s">
        <v>291</v>
      </c>
      <c r="F172" s="173" t="s">
        <v>292</v>
      </c>
      <c r="G172" s="174" t="s">
        <v>112</v>
      </c>
      <c r="H172" s="175">
        <v>1250.74</v>
      </c>
      <c r="I172" s="176"/>
      <c r="J172" s="177">
        <f>ROUND(I172*H172,2)</f>
        <v>0</v>
      </c>
      <c r="K172" s="173" t="s">
        <v>20</v>
      </c>
      <c r="L172" s="35"/>
      <c r="M172" s="178" t="s">
        <v>20</v>
      </c>
      <c r="N172" s="179" t="s">
        <v>45</v>
      </c>
      <c r="O172" s="3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AR172" s="18" t="s">
        <v>156</v>
      </c>
      <c r="AT172" s="18" t="s">
        <v>153</v>
      </c>
      <c r="AU172" s="18" t="s">
        <v>22</v>
      </c>
      <c r="AY172" s="18" t="s">
        <v>152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22</v>
      </c>
      <c r="BK172" s="182">
        <f>ROUND(I172*H172,2)</f>
        <v>0</v>
      </c>
      <c r="BL172" s="18" t="s">
        <v>156</v>
      </c>
      <c r="BM172" s="18" t="s">
        <v>293</v>
      </c>
    </row>
    <row r="173" spans="2:47" s="1" customFormat="1" ht="13.5">
      <c r="B173" s="35"/>
      <c r="D173" s="183" t="s">
        <v>158</v>
      </c>
      <c r="F173" s="184" t="s">
        <v>292</v>
      </c>
      <c r="I173" s="146"/>
      <c r="L173" s="35"/>
      <c r="M173" s="64"/>
      <c r="N173" s="36"/>
      <c r="O173" s="36"/>
      <c r="P173" s="36"/>
      <c r="Q173" s="36"/>
      <c r="R173" s="36"/>
      <c r="S173" s="36"/>
      <c r="T173" s="65"/>
      <c r="AT173" s="18" t="s">
        <v>158</v>
      </c>
      <c r="AU173" s="18" t="s">
        <v>22</v>
      </c>
    </row>
    <row r="174" spans="2:51" s="12" customFormat="1" ht="13.5">
      <c r="B174" s="185"/>
      <c r="D174" s="183" t="s">
        <v>159</v>
      </c>
      <c r="E174" s="194" t="s">
        <v>20</v>
      </c>
      <c r="F174" s="195" t="s">
        <v>294</v>
      </c>
      <c r="H174" s="196">
        <v>1250.74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94" t="s">
        <v>159</v>
      </c>
      <c r="AU174" s="194" t="s">
        <v>22</v>
      </c>
      <c r="AV174" s="12" t="s">
        <v>82</v>
      </c>
      <c r="AW174" s="12" t="s">
        <v>38</v>
      </c>
      <c r="AX174" s="12" t="s">
        <v>22</v>
      </c>
      <c r="AY174" s="194" t="s">
        <v>152</v>
      </c>
    </row>
    <row r="175" spans="2:63" s="11" customFormat="1" ht="36.75" customHeight="1">
      <c r="B175" s="158"/>
      <c r="D175" s="159" t="s">
        <v>73</v>
      </c>
      <c r="E175" s="160" t="s">
        <v>295</v>
      </c>
      <c r="F175" s="160" t="s">
        <v>296</v>
      </c>
      <c r="I175" s="161"/>
      <c r="J175" s="162">
        <f>BK175</f>
        <v>0</v>
      </c>
      <c r="L175" s="158"/>
      <c r="M175" s="163"/>
      <c r="N175" s="164"/>
      <c r="O175" s="164"/>
      <c r="P175" s="165">
        <f>SUM(P176:P182)</f>
        <v>0</v>
      </c>
      <c r="Q175" s="164"/>
      <c r="R175" s="165">
        <f>SUM(R176:R182)</f>
        <v>0</v>
      </c>
      <c r="S175" s="164"/>
      <c r="T175" s="166">
        <f>SUM(T176:T182)</f>
        <v>0</v>
      </c>
      <c r="AR175" s="167" t="s">
        <v>22</v>
      </c>
      <c r="AT175" s="168" t="s">
        <v>73</v>
      </c>
      <c r="AU175" s="168" t="s">
        <v>74</v>
      </c>
      <c r="AY175" s="167" t="s">
        <v>152</v>
      </c>
      <c r="BK175" s="169">
        <f>SUM(BK176:BK182)</f>
        <v>0</v>
      </c>
    </row>
    <row r="176" spans="2:65" s="1" customFormat="1" ht="22.5" customHeight="1">
      <c r="B176" s="170"/>
      <c r="C176" s="171" t="s">
        <v>297</v>
      </c>
      <c r="D176" s="171" t="s">
        <v>153</v>
      </c>
      <c r="E176" s="172" t="s">
        <v>298</v>
      </c>
      <c r="F176" s="173" t="s">
        <v>299</v>
      </c>
      <c r="G176" s="174" t="s">
        <v>112</v>
      </c>
      <c r="H176" s="175">
        <v>195.75</v>
      </c>
      <c r="I176" s="176"/>
      <c r="J176" s="177">
        <f>ROUND(I176*H176,2)</f>
        <v>0</v>
      </c>
      <c r="K176" s="173" t="s">
        <v>20</v>
      </c>
      <c r="L176" s="35"/>
      <c r="M176" s="178" t="s">
        <v>20</v>
      </c>
      <c r="N176" s="179" t="s">
        <v>45</v>
      </c>
      <c r="O176" s="3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AR176" s="18" t="s">
        <v>156</v>
      </c>
      <c r="AT176" s="18" t="s">
        <v>153</v>
      </c>
      <c r="AU176" s="18" t="s">
        <v>22</v>
      </c>
      <c r="AY176" s="18" t="s">
        <v>152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22</v>
      </c>
      <c r="BK176" s="182">
        <f>ROUND(I176*H176,2)</f>
        <v>0</v>
      </c>
      <c r="BL176" s="18" t="s">
        <v>156</v>
      </c>
      <c r="BM176" s="18" t="s">
        <v>300</v>
      </c>
    </row>
    <row r="177" spans="2:47" s="1" customFormat="1" ht="13.5">
      <c r="B177" s="35"/>
      <c r="D177" s="183" t="s">
        <v>158</v>
      </c>
      <c r="F177" s="184" t="s">
        <v>299</v>
      </c>
      <c r="I177" s="146"/>
      <c r="L177" s="35"/>
      <c r="M177" s="64"/>
      <c r="N177" s="36"/>
      <c r="O177" s="36"/>
      <c r="P177" s="36"/>
      <c r="Q177" s="36"/>
      <c r="R177" s="36"/>
      <c r="S177" s="36"/>
      <c r="T177" s="65"/>
      <c r="AT177" s="18" t="s">
        <v>158</v>
      </c>
      <c r="AU177" s="18" t="s">
        <v>22</v>
      </c>
    </row>
    <row r="178" spans="2:47" s="1" customFormat="1" ht="27">
      <c r="B178" s="35"/>
      <c r="D178" s="183" t="s">
        <v>176</v>
      </c>
      <c r="F178" s="206" t="s">
        <v>301</v>
      </c>
      <c r="I178" s="146"/>
      <c r="L178" s="35"/>
      <c r="M178" s="64"/>
      <c r="N178" s="36"/>
      <c r="O178" s="36"/>
      <c r="P178" s="36"/>
      <c r="Q178" s="36"/>
      <c r="R178" s="36"/>
      <c r="S178" s="36"/>
      <c r="T178" s="65"/>
      <c r="AT178" s="18" t="s">
        <v>176</v>
      </c>
      <c r="AU178" s="18" t="s">
        <v>22</v>
      </c>
    </row>
    <row r="179" spans="2:51" s="12" customFormat="1" ht="13.5">
      <c r="B179" s="185"/>
      <c r="D179" s="186" t="s">
        <v>159</v>
      </c>
      <c r="E179" s="187" t="s">
        <v>20</v>
      </c>
      <c r="F179" s="188" t="s">
        <v>302</v>
      </c>
      <c r="H179" s="189">
        <v>195.75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94" t="s">
        <v>159</v>
      </c>
      <c r="AU179" s="194" t="s">
        <v>22</v>
      </c>
      <c r="AV179" s="12" t="s">
        <v>82</v>
      </c>
      <c r="AW179" s="12" t="s">
        <v>38</v>
      </c>
      <c r="AX179" s="12" t="s">
        <v>74</v>
      </c>
      <c r="AY179" s="194" t="s">
        <v>152</v>
      </c>
    </row>
    <row r="180" spans="2:65" s="1" customFormat="1" ht="31.5" customHeight="1">
      <c r="B180" s="170"/>
      <c r="C180" s="171" t="s">
        <v>303</v>
      </c>
      <c r="D180" s="171" t="s">
        <v>153</v>
      </c>
      <c r="E180" s="172" t="s">
        <v>304</v>
      </c>
      <c r="F180" s="173" t="s">
        <v>305</v>
      </c>
      <c r="G180" s="174" t="s">
        <v>112</v>
      </c>
      <c r="H180" s="175">
        <v>195.75</v>
      </c>
      <c r="I180" s="176"/>
      <c r="J180" s="177">
        <f>ROUND(I180*H180,2)</f>
        <v>0</v>
      </c>
      <c r="K180" s="173" t="s">
        <v>20</v>
      </c>
      <c r="L180" s="35"/>
      <c r="M180" s="178" t="s">
        <v>20</v>
      </c>
      <c r="N180" s="179" t="s">
        <v>45</v>
      </c>
      <c r="O180" s="3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AR180" s="18" t="s">
        <v>156</v>
      </c>
      <c r="AT180" s="18" t="s">
        <v>153</v>
      </c>
      <c r="AU180" s="18" t="s">
        <v>22</v>
      </c>
      <c r="AY180" s="18" t="s">
        <v>152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22</v>
      </c>
      <c r="BK180" s="182">
        <f>ROUND(I180*H180,2)</f>
        <v>0</v>
      </c>
      <c r="BL180" s="18" t="s">
        <v>156</v>
      </c>
      <c r="BM180" s="18" t="s">
        <v>306</v>
      </c>
    </row>
    <row r="181" spans="2:47" s="1" customFormat="1" ht="13.5">
      <c r="B181" s="35"/>
      <c r="D181" s="183" t="s">
        <v>158</v>
      </c>
      <c r="F181" s="184" t="s">
        <v>305</v>
      </c>
      <c r="I181" s="146"/>
      <c r="L181" s="35"/>
      <c r="M181" s="64"/>
      <c r="N181" s="36"/>
      <c r="O181" s="36"/>
      <c r="P181" s="36"/>
      <c r="Q181" s="36"/>
      <c r="R181" s="36"/>
      <c r="S181" s="36"/>
      <c r="T181" s="65"/>
      <c r="AT181" s="18" t="s">
        <v>158</v>
      </c>
      <c r="AU181" s="18" t="s">
        <v>22</v>
      </c>
    </row>
    <row r="182" spans="2:47" s="1" customFormat="1" ht="27">
      <c r="B182" s="35"/>
      <c r="D182" s="183" t="s">
        <v>176</v>
      </c>
      <c r="F182" s="206" t="s">
        <v>307</v>
      </c>
      <c r="I182" s="146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176</v>
      </c>
      <c r="AU182" s="18" t="s">
        <v>22</v>
      </c>
    </row>
    <row r="183" spans="2:63" s="11" customFormat="1" ht="36.75" customHeight="1">
      <c r="B183" s="158"/>
      <c r="D183" s="159" t="s">
        <v>73</v>
      </c>
      <c r="E183" s="160" t="s">
        <v>308</v>
      </c>
      <c r="F183" s="160" t="s">
        <v>309</v>
      </c>
      <c r="I183" s="161"/>
      <c r="J183" s="162">
        <f>BK183</f>
        <v>0</v>
      </c>
      <c r="L183" s="158"/>
      <c r="M183" s="163"/>
      <c r="N183" s="164"/>
      <c r="O183" s="164"/>
      <c r="P183" s="165">
        <f>SUM(P184:P198)</f>
        <v>0</v>
      </c>
      <c r="Q183" s="164"/>
      <c r="R183" s="165">
        <f>SUM(R184:R198)</f>
        <v>0.05348</v>
      </c>
      <c r="S183" s="164"/>
      <c r="T183" s="166">
        <f>SUM(T184:T198)</f>
        <v>0</v>
      </c>
      <c r="AR183" s="167" t="s">
        <v>22</v>
      </c>
      <c r="AT183" s="168" t="s">
        <v>73</v>
      </c>
      <c r="AU183" s="168" t="s">
        <v>74</v>
      </c>
      <c r="AY183" s="167" t="s">
        <v>152</v>
      </c>
      <c r="BK183" s="169">
        <f>SUM(BK184:BK198)</f>
        <v>0</v>
      </c>
    </row>
    <row r="184" spans="2:65" s="1" customFormat="1" ht="22.5" customHeight="1">
      <c r="B184" s="170"/>
      <c r="C184" s="171" t="s">
        <v>310</v>
      </c>
      <c r="D184" s="171" t="s">
        <v>153</v>
      </c>
      <c r="E184" s="172" t="s">
        <v>311</v>
      </c>
      <c r="F184" s="173" t="s">
        <v>312</v>
      </c>
      <c r="G184" s="174" t="s">
        <v>102</v>
      </c>
      <c r="H184" s="175">
        <v>764</v>
      </c>
      <c r="I184" s="176"/>
      <c r="J184" s="177">
        <f>ROUND(I184*H184,2)</f>
        <v>0</v>
      </c>
      <c r="K184" s="173" t="s">
        <v>20</v>
      </c>
      <c r="L184" s="35"/>
      <c r="M184" s="178" t="s">
        <v>20</v>
      </c>
      <c r="N184" s="179" t="s">
        <v>45</v>
      </c>
      <c r="O184" s="36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18" t="s">
        <v>156</v>
      </c>
      <c r="AT184" s="18" t="s">
        <v>153</v>
      </c>
      <c r="AU184" s="18" t="s">
        <v>22</v>
      </c>
      <c r="AY184" s="18" t="s">
        <v>152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22</v>
      </c>
      <c r="BK184" s="182">
        <f>ROUND(I184*H184,2)</f>
        <v>0</v>
      </c>
      <c r="BL184" s="18" t="s">
        <v>156</v>
      </c>
      <c r="BM184" s="18" t="s">
        <v>313</v>
      </c>
    </row>
    <row r="185" spans="2:47" s="1" customFormat="1" ht="13.5">
      <c r="B185" s="35"/>
      <c r="D185" s="186" t="s">
        <v>158</v>
      </c>
      <c r="F185" s="227" t="s">
        <v>312</v>
      </c>
      <c r="I185" s="146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158</v>
      </c>
      <c r="AU185" s="18" t="s">
        <v>22</v>
      </c>
    </row>
    <row r="186" spans="2:65" s="1" customFormat="1" ht="22.5" customHeight="1">
      <c r="B186" s="170"/>
      <c r="C186" s="207" t="s">
        <v>7</v>
      </c>
      <c r="D186" s="207" t="s">
        <v>186</v>
      </c>
      <c r="E186" s="208" t="s">
        <v>314</v>
      </c>
      <c r="F186" s="209" t="s">
        <v>315</v>
      </c>
      <c r="G186" s="210" t="s">
        <v>316</v>
      </c>
      <c r="H186" s="211">
        <v>53.48</v>
      </c>
      <c r="I186" s="212"/>
      <c r="J186" s="213">
        <f>ROUND(I186*H186,2)</f>
        <v>0</v>
      </c>
      <c r="K186" s="209" t="s">
        <v>20</v>
      </c>
      <c r="L186" s="214"/>
      <c r="M186" s="215" t="s">
        <v>20</v>
      </c>
      <c r="N186" s="216" t="s">
        <v>45</v>
      </c>
      <c r="O186" s="36"/>
      <c r="P186" s="180">
        <f>O186*H186</f>
        <v>0</v>
      </c>
      <c r="Q186" s="180">
        <v>0.001</v>
      </c>
      <c r="R186" s="180">
        <f>Q186*H186</f>
        <v>0.05348</v>
      </c>
      <c r="S186" s="180">
        <v>0</v>
      </c>
      <c r="T186" s="181">
        <f>S186*H186</f>
        <v>0</v>
      </c>
      <c r="AR186" s="18" t="s">
        <v>189</v>
      </c>
      <c r="AT186" s="18" t="s">
        <v>186</v>
      </c>
      <c r="AU186" s="18" t="s">
        <v>22</v>
      </c>
      <c r="AY186" s="18" t="s">
        <v>152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22</v>
      </c>
      <c r="BK186" s="182">
        <f>ROUND(I186*H186,2)</f>
        <v>0</v>
      </c>
      <c r="BL186" s="18" t="s">
        <v>156</v>
      </c>
      <c r="BM186" s="18" t="s">
        <v>317</v>
      </c>
    </row>
    <row r="187" spans="2:47" s="1" customFormat="1" ht="13.5">
      <c r="B187" s="35"/>
      <c r="D187" s="183" t="s">
        <v>158</v>
      </c>
      <c r="F187" s="184" t="s">
        <v>315</v>
      </c>
      <c r="I187" s="146"/>
      <c r="L187" s="35"/>
      <c r="M187" s="64"/>
      <c r="N187" s="36"/>
      <c r="O187" s="36"/>
      <c r="P187" s="36"/>
      <c r="Q187" s="36"/>
      <c r="R187" s="36"/>
      <c r="S187" s="36"/>
      <c r="T187" s="65"/>
      <c r="AT187" s="18" t="s">
        <v>158</v>
      </c>
      <c r="AU187" s="18" t="s">
        <v>22</v>
      </c>
    </row>
    <row r="188" spans="2:51" s="12" customFormat="1" ht="13.5">
      <c r="B188" s="185"/>
      <c r="D188" s="186" t="s">
        <v>159</v>
      </c>
      <c r="E188" s="187" t="s">
        <v>20</v>
      </c>
      <c r="F188" s="188" t="s">
        <v>318</v>
      </c>
      <c r="H188" s="189">
        <v>53.48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94" t="s">
        <v>159</v>
      </c>
      <c r="AU188" s="194" t="s">
        <v>22</v>
      </c>
      <c r="AV188" s="12" t="s">
        <v>82</v>
      </c>
      <c r="AW188" s="12" t="s">
        <v>38</v>
      </c>
      <c r="AX188" s="12" t="s">
        <v>74</v>
      </c>
      <c r="AY188" s="194" t="s">
        <v>152</v>
      </c>
    </row>
    <row r="189" spans="2:65" s="1" customFormat="1" ht="22.5" customHeight="1">
      <c r="B189" s="170"/>
      <c r="C189" s="171" t="s">
        <v>319</v>
      </c>
      <c r="D189" s="171" t="s">
        <v>153</v>
      </c>
      <c r="E189" s="172" t="s">
        <v>320</v>
      </c>
      <c r="F189" s="173" t="s">
        <v>321</v>
      </c>
      <c r="G189" s="174" t="s">
        <v>102</v>
      </c>
      <c r="H189" s="175">
        <v>764</v>
      </c>
      <c r="I189" s="176"/>
      <c r="J189" s="177">
        <f>ROUND(I189*H189,2)</f>
        <v>0</v>
      </c>
      <c r="K189" s="173" t="s">
        <v>20</v>
      </c>
      <c r="L189" s="35"/>
      <c r="M189" s="178" t="s">
        <v>20</v>
      </c>
      <c r="N189" s="179" t="s">
        <v>45</v>
      </c>
      <c r="O189" s="36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AR189" s="18" t="s">
        <v>156</v>
      </c>
      <c r="AT189" s="18" t="s">
        <v>153</v>
      </c>
      <c r="AU189" s="18" t="s">
        <v>22</v>
      </c>
      <c r="AY189" s="18" t="s">
        <v>152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8" t="s">
        <v>22</v>
      </c>
      <c r="BK189" s="182">
        <f>ROUND(I189*H189,2)</f>
        <v>0</v>
      </c>
      <c r="BL189" s="18" t="s">
        <v>156</v>
      </c>
      <c r="BM189" s="18" t="s">
        <v>322</v>
      </c>
    </row>
    <row r="190" spans="2:47" s="1" customFormat="1" ht="13.5">
      <c r="B190" s="35"/>
      <c r="D190" s="186" t="s">
        <v>158</v>
      </c>
      <c r="F190" s="227" t="s">
        <v>321</v>
      </c>
      <c r="I190" s="146"/>
      <c r="L190" s="35"/>
      <c r="M190" s="64"/>
      <c r="N190" s="36"/>
      <c r="O190" s="36"/>
      <c r="P190" s="36"/>
      <c r="Q190" s="36"/>
      <c r="R190" s="36"/>
      <c r="S190" s="36"/>
      <c r="T190" s="65"/>
      <c r="AT190" s="18" t="s">
        <v>158</v>
      </c>
      <c r="AU190" s="18" t="s">
        <v>22</v>
      </c>
    </row>
    <row r="191" spans="2:65" s="1" customFormat="1" ht="22.5" customHeight="1">
      <c r="B191" s="170"/>
      <c r="C191" s="207" t="s">
        <v>323</v>
      </c>
      <c r="D191" s="207" t="s">
        <v>186</v>
      </c>
      <c r="E191" s="208" t="s">
        <v>324</v>
      </c>
      <c r="F191" s="209" t="s">
        <v>325</v>
      </c>
      <c r="G191" s="210" t="s">
        <v>233</v>
      </c>
      <c r="H191" s="211">
        <v>63.03</v>
      </c>
      <c r="I191" s="212"/>
      <c r="J191" s="213">
        <f>ROUND(I191*H191,2)</f>
        <v>0</v>
      </c>
      <c r="K191" s="209" t="s">
        <v>20</v>
      </c>
      <c r="L191" s="214"/>
      <c r="M191" s="215" t="s">
        <v>20</v>
      </c>
      <c r="N191" s="216" t="s">
        <v>45</v>
      </c>
      <c r="O191" s="36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AR191" s="18" t="s">
        <v>189</v>
      </c>
      <c r="AT191" s="18" t="s">
        <v>186</v>
      </c>
      <c r="AU191" s="18" t="s">
        <v>22</v>
      </c>
      <c r="AY191" s="18" t="s">
        <v>152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8" t="s">
        <v>22</v>
      </c>
      <c r="BK191" s="182">
        <f>ROUND(I191*H191,2)</f>
        <v>0</v>
      </c>
      <c r="BL191" s="18" t="s">
        <v>156</v>
      </c>
      <c r="BM191" s="18" t="s">
        <v>326</v>
      </c>
    </row>
    <row r="192" spans="2:47" s="1" customFormat="1" ht="13.5">
      <c r="B192" s="35"/>
      <c r="D192" s="183" t="s">
        <v>158</v>
      </c>
      <c r="F192" s="184" t="s">
        <v>325</v>
      </c>
      <c r="I192" s="146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158</v>
      </c>
      <c r="AU192" s="18" t="s">
        <v>22</v>
      </c>
    </row>
    <row r="193" spans="2:47" s="1" customFormat="1" ht="27">
      <c r="B193" s="35"/>
      <c r="D193" s="183" t="s">
        <v>176</v>
      </c>
      <c r="F193" s="206" t="s">
        <v>327</v>
      </c>
      <c r="I193" s="146"/>
      <c r="L193" s="35"/>
      <c r="M193" s="64"/>
      <c r="N193" s="36"/>
      <c r="O193" s="36"/>
      <c r="P193" s="36"/>
      <c r="Q193" s="36"/>
      <c r="R193" s="36"/>
      <c r="S193" s="36"/>
      <c r="T193" s="65"/>
      <c r="AT193" s="18" t="s">
        <v>176</v>
      </c>
      <c r="AU193" s="18" t="s">
        <v>22</v>
      </c>
    </row>
    <row r="194" spans="2:51" s="12" customFormat="1" ht="13.5">
      <c r="B194" s="185"/>
      <c r="D194" s="186" t="s">
        <v>159</v>
      </c>
      <c r="E194" s="187" t="s">
        <v>20</v>
      </c>
      <c r="F194" s="188" t="s">
        <v>328</v>
      </c>
      <c r="H194" s="189">
        <v>63.03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94" t="s">
        <v>159</v>
      </c>
      <c r="AU194" s="194" t="s">
        <v>22</v>
      </c>
      <c r="AV194" s="12" t="s">
        <v>82</v>
      </c>
      <c r="AW194" s="12" t="s">
        <v>38</v>
      </c>
      <c r="AX194" s="12" t="s">
        <v>74</v>
      </c>
      <c r="AY194" s="194" t="s">
        <v>152</v>
      </c>
    </row>
    <row r="195" spans="2:65" s="1" customFormat="1" ht="22.5" customHeight="1">
      <c r="B195" s="170"/>
      <c r="C195" s="171" t="s">
        <v>329</v>
      </c>
      <c r="D195" s="171" t="s">
        <v>153</v>
      </c>
      <c r="E195" s="172" t="s">
        <v>330</v>
      </c>
      <c r="F195" s="173" t="s">
        <v>331</v>
      </c>
      <c r="G195" s="174" t="s">
        <v>102</v>
      </c>
      <c r="H195" s="175">
        <v>195.75</v>
      </c>
      <c r="I195" s="176"/>
      <c r="J195" s="177">
        <f>ROUND(I195*H195,2)</f>
        <v>0</v>
      </c>
      <c r="K195" s="173" t="s">
        <v>20</v>
      </c>
      <c r="L195" s="35"/>
      <c r="M195" s="178" t="s">
        <v>20</v>
      </c>
      <c r="N195" s="179" t="s">
        <v>45</v>
      </c>
      <c r="O195" s="36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AR195" s="18" t="s">
        <v>156</v>
      </c>
      <c r="AT195" s="18" t="s">
        <v>153</v>
      </c>
      <c r="AU195" s="18" t="s">
        <v>22</v>
      </c>
      <c r="AY195" s="18" t="s">
        <v>152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8" t="s">
        <v>22</v>
      </c>
      <c r="BK195" s="182">
        <f>ROUND(I195*H195,2)</f>
        <v>0</v>
      </c>
      <c r="BL195" s="18" t="s">
        <v>156</v>
      </c>
      <c r="BM195" s="18" t="s">
        <v>332</v>
      </c>
    </row>
    <row r="196" spans="2:47" s="1" customFormat="1" ht="13.5">
      <c r="B196" s="35"/>
      <c r="D196" s="183" t="s">
        <v>158</v>
      </c>
      <c r="F196" s="184" t="s">
        <v>331</v>
      </c>
      <c r="I196" s="146"/>
      <c r="L196" s="35"/>
      <c r="M196" s="64"/>
      <c r="N196" s="36"/>
      <c r="O196" s="36"/>
      <c r="P196" s="36"/>
      <c r="Q196" s="36"/>
      <c r="R196" s="36"/>
      <c r="S196" s="36"/>
      <c r="T196" s="65"/>
      <c r="AT196" s="18" t="s">
        <v>158</v>
      </c>
      <c r="AU196" s="18" t="s">
        <v>22</v>
      </c>
    </row>
    <row r="197" spans="2:47" s="1" customFormat="1" ht="27">
      <c r="B197" s="35"/>
      <c r="D197" s="183" t="s">
        <v>176</v>
      </c>
      <c r="F197" s="206" t="s">
        <v>333</v>
      </c>
      <c r="I197" s="146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176</v>
      </c>
      <c r="AU197" s="18" t="s">
        <v>22</v>
      </c>
    </row>
    <row r="198" spans="2:51" s="12" customFormat="1" ht="13.5">
      <c r="B198" s="185"/>
      <c r="D198" s="183" t="s">
        <v>159</v>
      </c>
      <c r="E198" s="194" t="s">
        <v>20</v>
      </c>
      <c r="F198" s="195" t="s">
        <v>334</v>
      </c>
      <c r="H198" s="196">
        <v>195.75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94" t="s">
        <v>159</v>
      </c>
      <c r="AU198" s="194" t="s">
        <v>22</v>
      </c>
      <c r="AV198" s="12" t="s">
        <v>82</v>
      </c>
      <c r="AW198" s="12" t="s">
        <v>38</v>
      </c>
      <c r="AX198" s="12" t="s">
        <v>74</v>
      </c>
      <c r="AY198" s="194" t="s">
        <v>152</v>
      </c>
    </row>
    <row r="199" spans="2:63" s="11" customFormat="1" ht="36.75" customHeight="1">
      <c r="B199" s="158"/>
      <c r="D199" s="159" t="s">
        <v>73</v>
      </c>
      <c r="E199" s="160" t="s">
        <v>335</v>
      </c>
      <c r="F199" s="160" t="s">
        <v>336</v>
      </c>
      <c r="I199" s="161"/>
      <c r="J199" s="162">
        <f>BK199</f>
        <v>0</v>
      </c>
      <c r="L199" s="158"/>
      <c r="M199" s="163"/>
      <c r="N199" s="164"/>
      <c r="O199" s="164"/>
      <c r="P199" s="165">
        <f>SUM(P200:P208)</f>
        <v>0</v>
      </c>
      <c r="Q199" s="164"/>
      <c r="R199" s="165">
        <f>SUM(R200:R208)</f>
        <v>362.24236</v>
      </c>
      <c r="S199" s="164"/>
      <c r="T199" s="166">
        <f>SUM(T200:T208)</f>
        <v>0</v>
      </c>
      <c r="AR199" s="167" t="s">
        <v>22</v>
      </c>
      <c r="AT199" s="168" t="s">
        <v>73</v>
      </c>
      <c r="AU199" s="168" t="s">
        <v>74</v>
      </c>
      <c r="AY199" s="167" t="s">
        <v>152</v>
      </c>
      <c r="BK199" s="169">
        <f>SUM(BK200:BK208)</f>
        <v>0</v>
      </c>
    </row>
    <row r="200" spans="2:65" s="1" customFormat="1" ht="22.5" customHeight="1">
      <c r="B200" s="170"/>
      <c r="C200" s="171" t="s">
        <v>337</v>
      </c>
      <c r="D200" s="171" t="s">
        <v>153</v>
      </c>
      <c r="E200" s="172" t="s">
        <v>338</v>
      </c>
      <c r="F200" s="173" t="s">
        <v>339</v>
      </c>
      <c r="G200" s="174" t="s">
        <v>102</v>
      </c>
      <c r="H200" s="175">
        <v>1199.75</v>
      </c>
      <c r="I200" s="176"/>
      <c r="J200" s="177">
        <f>ROUND(I200*H200,2)</f>
        <v>0</v>
      </c>
      <c r="K200" s="173" t="s">
        <v>20</v>
      </c>
      <c r="L200" s="35"/>
      <c r="M200" s="178" t="s">
        <v>20</v>
      </c>
      <c r="N200" s="179" t="s">
        <v>45</v>
      </c>
      <c r="O200" s="36"/>
      <c r="P200" s="180">
        <f>O200*H200</f>
        <v>0</v>
      </c>
      <c r="Q200" s="180">
        <v>0.27994</v>
      </c>
      <c r="R200" s="180">
        <f>Q200*H200</f>
        <v>335.858015</v>
      </c>
      <c r="S200" s="180">
        <v>0</v>
      </c>
      <c r="T200" s="181">
        <f>S200*H200</f>
        <v>0</v>
      </c>
      <c r="AR200" s="18" t="s">
        <v>156</v>
      </c>
      <c r="AT200" s="18" t="s">
        <v>153</v>
      </c>
      <c r="AU200" s="18" t="s">
        <v>22</v>
      </c>
      <c r="AY200" s="18" t="s">
        <v>152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8" t="s">
        <v>22</v>
      </c>
      <c r="BK200" s="182">
        <f>ROUND(I200*H200,2)</f>
        <v>0</v>
      </c>
      <c r="BL200" s="18" t="s">
        <v>156</v>
      </c>
      <c r="BM200" s="18" t="s">
        <v>340</v>
      </c>
    </row>
    <row r="201" spans="2:47" s="1" customFormat="1" ht="13.5">
      <c r="B201" s="35"/>
      <c r="D201" s="183" t="s">
        <v>158</v>
      </c>
      <c r="F201" s="184" t="s">
        <v>339</v>
      </c>
      <c r="I201" s="146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158</v>
      </c>
      <c r="AU201" s="18" t="s">
        <v>22</v>
      </c>
    </row>
    <row r="202" spans="2:51" s="12" customFormat="1" ht="13.5">
      <c r="B202" s="185"/>
      <c r="D202" s="183" t="s">
        <v>159</v>
      </c>
      <c r="E202" s="194" t="s">
        <v>20</v>
      </c>
      <c r="F202" s="195" t="s">
        <v>341</v>
      </c>
      <c r="H202" s="196">
        <v>1145</v>
      </c>
      <c r="I202" s="190"/>
      <c r="L202" s="185"/>
      <c r="M202" s="191"/>
      <c r="N202" s="192"/>
      <c r="O202" s="192"/>
      <c r="P202" s="192"/>
      <c r="Q202" s="192"/>
      <c r="R202" s="192"/>
      <c r="S202" s="192"/>
      <c r="T202" s="193"/>
      <c r="AT202" s="194" t="s">
        <v>159</v>
      </c>
      <c r="AU202" s="194" t="s">
        <v>22</v>
      </c>
      <c r="AV202" s="12" t="s">
        <v>82</v>
      </c>
      <c r="AW202" s="12" t="s">
        <v>38</v>
      </c>
      <c r="AX202" s="12" t="s">
        <v>74</v>
      </c>
      <c r="AY202" s="194" t="s">
        <v>152</v>
      </c>
    </row>
    <row r="203" spans="2:51" s="12" customFormat="1" ht="13.5">
      <c r="B203" s="185"/>
      <c r="D203" s="183" t="s">
        <v>159</v>
      </c>
      <c r="E203" s="194" t="s">
        <v>20</v>
      </c>
      <c r="F203" s="195" t="s">
        <v>342</v>
      </c>
      <c r="H203" s="196">
        <v>48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94" t="s">
        <v>159</v>
      </c>
      <c r="AU203" s="194" t="s">
        <v>22</v>
      </c>
      <c r="AV203" s="12" t="s">
        <v>82</v>
      </c>
      <c r="AW203" s="12" t="s">
        <v>38</v>
      </c>
      <c r="AX203" s="12" t="s">
        <v>74</v>
      </c>
      <c r="AY203" s="194" t="s">
        <v>152</v>
      </c>
    </row>
    <row r="204" spans="2:51" s="12" customFormat="1" ht="13.5">
      <c r="B204" s="185"/>
      <c r="D204" s="186" t="s">
        <v>159</v>
      </c>
      <c r="E204" s="187" t="s">
        <v>20</v>
      </c>
      <c r="F204" s="188" t="s">
        <v>343</v>
      </c>
      <c r="H204" s="189">
        <v>6.75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94" t="s">
        <v>159</v>
      </c>
      <c r="AU204" s="194" t="s">
        <v>22</v>
      </c>
      <c r="AV204" s="12" t="s">
        <v>82</v>
      </c>
      <c r="AW204" s="12" t="s">
        <v>38</v>
      </c>
      <c r="AX204" s="12" t="s">
        <v>74</v>
      </c>
      <c r="AY204" s="194" t="s">
        <v>152</v>
      </c>
    </row>
    <row r="205" spans="2:65" s="1" customFormat="1" ht="22.5" customHeight="1">
      <c r="B205" s="170"/>
      <c r="C205" s="171" t="s">
        <v>344</v>
      </c>
      <c r="D205" s="171" t="s">
        <v>153</v>
      </c>
      <c r="E205" s="172" t="s">
        <v>345</v>
      </c>
      <c r="F205" s="173" t="s">
        <v>346</v>
      </c>
      <c r="G205" s="174" t="s">
        <v>102</v>
      </c>
      <c r="H205" s="175">
        <v>94.25</v>
      </c>
      <c r="I205" s="176"/>
      <c r="J205" s="177">
        <f>ROUND(I205*H205,2)</f>
        <v>0</v>
      </c>
      <c r="K205" s="173" t="s">
        <v>20</v>
      </c>
      <c r="L205" s="35"/>
      <c r="M205" s="178" t="s">
        <v>20</v>
      </c>
      <c r="N205" s="179" t="s">
        <v>45</v>
      </c>
      <c r="O205" s="36"/>
      <c r="P205" s="180">
        <f>O205*H205</f>
        <v>0</v>
      </c>
      <c r="Q205" s="180">
        <v>0.27994</v>
      </c>
      <c r="R205" s="180">
        <f>Q205*H205</f>
        <v>26.384345000000003</v>
      </c>
      <c r="S205" s="180">
        <v>0</v>
      </c>
      <c r="T205" s="181">
        <f>S205*H205</f>
        <v>0</v>
      </c>
      <c r="AR205" s="18" t="s">
        <v>156</v>
      </c>
      <c r="AT205" s="18" t="s">
        <v>153</v>
      </c>
      <c r="AU205" s="18" t="s">
        <v>22</v>
      </c>
      <c r="AY205" s="18" t="s">
        <v>152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22</v>
      </c>
      <c r="BK205" s="182">
        <f>ROUND(I205*H205,2)</f>
        <v>0</v>
      </c>
      <c r="BL205" s="18" t="s">
        <v>156</v>
      </c>
      <c r="BM205" s="18" t="s">
        <v>347</v>
      </c>
    </row>
    <row r="206" spans="2:47" s="1" customFormat="1" ht="13.5">
      <c r="B206" s="35"/>
      <c r="D206" s="183" t="s">
        <v>158</v>
      </c>
      <c r="F206" s="184" t="s">
        <v>348</v>
      </c>
      <c r="I206" s="146"/>
      <c r="L206" s="35"/>
      <c r="M206" s="64"/>
      <c r="N206" s="36"/>
      <c r="O206" s="36"/>
      <c r="P206" s="36"/>
      <c r="Q206" s="36"/>
      <c r="R206" s="36"/>
      <c r="S206" s="36"/>
      <c r="T206" s="65"/>
      <c r="AT206" s="18" t="s">
        <v>158</v>
      </c>
      <c r="AU206" s="18" t="s">
        <v>22</v>
      </c>
    </row>
    <row r="207" spans="2:47" s="1" customFormat="1" ht="27">
      <c r="B207" s="35"/>
      <c r="D207" s="183" t="s">
        <v>176</v>
      </c>
      <c r="F207" s="206" t="s">
        <v>349</v>
      </c>
      <c r="I207" s="146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176</v>
      </c>
      <c r="AU207" s="18" t="s">
        <v>22</v>
      </c>
    </row>
    <row r="208" spans="2:51" s="12" customFormat="1" ht="13.5">
      <c r="B208" s="185"/>
      <c r="D208" s="183" t="s">
        <v>159</v>
      </c>
      <c r="E208" s="194" t="s">
        <v>20</v>
      </c>
      <c r="F208" s="195" t="s">
        <v>350</v>
      </c>
      <c r="H208" s="196">
        <v>94.25</v>
      </c>
      <c r="I208" s="190"/>
      <c r="L208" s="185"/>
      <c r="M208" s="191"/>
      <c r="N208" s="192"/>
      <c r="O208" s="192"/>
      <c r="P208" s="192"/>
      <c r="Q208" s="192"/>
      <c r="R208" s="192"/>
      <c r="S208" s="192"/>
      <c r="T208" s="193"/>
      <c r="AT208" s="194" t="s">
        <v>159</v>
      </c>
      <c r="AU208" s="194" t="s">
        <v>22</v>
      </c>
      <c r="AV208" s="12" t="s">
        <v>82</v>
      </c>
      <c r="AW208" s="12" t="s">
        <v>38</v>
      </c>
      <c r="AX208" s="12" t="s">
        <v>74</v>
      </c>
      <c r="AY208" s="194" t="s">
        <v>152</v>
      </c>
    </row>
    <row r="209" spans="2:63" s="11" customFormat="1" ht="36.75" customHeight="1">
      <c r="B209" s="158"/>
      <c r="D209" s="159" t="s">
        <v>73</v>
      </c>
      <c r="E209" s="160" t="s">
        <v>351</v>
      </c>
      <c r="F209" s="160" t="s">
        <v>352</v>
      </c>
      <c r="I209" s="161"/>
      <c r="J209" s="162">
        <f>BK209</f>
        <v>0</v>
      </c>
      <c r="L209" s="158"/>
      <c r="M209" s="163"/>
      <c r="N209" s="164"/>
      <c r="O209" s="164"/>
      <c r="P209" s="165">
        <f>SUM(P210:P224)</f>
        <v>0</v>
      </c>
      <c r="Q209" s="164"/>
      <c r="R209" s="165">
        <f>SUM(R210:R224)</f>
        <v>735.55314</v>
      </c>
      <c r="S209" s="164"/>
      <c r="T209" s="166">
        <f>SUM(T210:T224)</f>
        <v>0</v>
      </c>
      <c r="AR209" s="167" t="s">
        <v>22</v>
      </c>
      <c r="AT209" s="168" t="s">
        <v>73</v>
      </c>
      <c r="AU209" s="168" t="s">
        <v>74</v>
      </c>
      <c r="AY209" s="167" t="s">
        <v>152</v>
      </c>
      <c r="BK209" s="169">
        <f>SUM(BK210:BK224)</f>
        <v>0</v>
      </c>
    </row>
    <row r="210" spans="2:65" s="1" customFormat="1" ht="22.5" customHeight="1">
      <c r="B210" s="170"/>
      <c r="C210" s="171" t="s">
        <v>353</v>
      </c>
      <c r="D210" s="171" t="s">
        <v>153</v>
      </c>
      <c r="E210" s="172" t="s">
        <v>354</v>
      </c>
      <c r="F210" s="173" t="s">
        <v>355</v>
      </c>
      <c r="G210" s="174" t="s">
        <v>102</v>
      </c>
      <c r="H210" s="175">
        <v>5523</v>
      </c>
      <c r="I210" s="176"/>
      <c r="J210" s="177">
        <f>ROUND(I210*H210,2)</f>
        <v>0</v>
      </c>
      <c r="K210" s="173" t="s">
        <v>163</v>
      </c>
      <c r="L210" s="35"/>
      <c r="M210" s="178" t="s">
        <v>20</v>
      </c>
      <c r="N210" s="179" t="s">
        <v>45</v>
      </c>
      <c r="O210" s="36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AR210" s="18" t="s">
        <v>156</v>
      </c>
      <c r="AT210" s="18" t="s">
        <v>153</v>
      </c>
      <c r="AU210" s="18" t="s">
        <v>22</v>
      </c>
      <c r="AY210" s="18" t="s">
        <v>152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22</v>
      </c>
      <c r="BK210" s="182">
        <f>ROUND(I210*H210,2)</f>
        <v>0</v>
      </c>
      <c r="BL210" s="18" t="s">
        <v>156</v>
      </c>
      <c r="BM210" s="18" t="s">
        <v>356</v>
      </c>
    </row>
    <row r="211" spans="2:47" s="1" customFormat="1" ht="27">
      <c r="B211" s="35"/>
      <c r="D211" s="183" t="s">
        <v>158</v>
      </c>
      <c r="F211" s="184" t="s">
        <v>357</v>
      </c>
      <c r="I211" s="146"/>
      <c r="L211" s="35"/>
      <c r="M211" s="64"/>
      <c r="N211" s="36"/>
      <c r="O211" s="36"/>
      <c r="P211" s="36"/>
      <c r="Q211" s="36"/>
      <c r="R211" s="36"/>
      <c r="S211" s="36"/>
      <c r="T211" s="65"/>
      <c r="AT211" s="18" t="s">
        <v>158</v>
      </c>
      <c r="AU211" s="18" t="s">
        <v>22</v>
      </c>
    </row>
    <row r="212" spans="2:51" s="12" customFormat="1" ht="13.5">
      <c r="B212" s="185"/>
      <c r="D212" s="186" t="s">
        <v>159</v>
      </c>
      <c r="E212" s="187" t="s">
        <v>20</v>
      </c>
      <c r="F212" s="188" t="s">
        <v>358</v>
      </c>
      <c r="H212" s="189">
        <v>5523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94" t="s">
        <v>159</v>
      </c>
      <c r="AU212" s="194" t="s">
        <v>22</v>
      </c>
      <c r="AV212" s="12" t="s">
        <v>82</v>
      </c>
      <c r="AW212" s="12" t="s">
        <v>38</v>
      </c>
      <c r="AX212" s="12" t="s">
        <v>22</v>
      </c>
      <c r="AY212" s="194" t="s">
        <v>152</v>
      </c>
    </row>
    <row r="213" spans="2:65" s="1" customFormat="1" ht="22.5" customHeight="1">
      <c r="B213" s="170"/>
      <c r="C213" s="207" t="s">
        <v>359</v>
      </c>
      <c r="D213" s="207" t="s">
        <v>186</v>
      </c>
      <c r="E213" s="208" t="s">
        <v>360</v>
      </c>
      <c r="F213" s="209" t="s">
        <v>361</v>
      </c>
      <c r="G213" s="210" t="s">
        <v>316</v>
      </c>
      <c r="H213" s="211">
        <v>7179.9</v>
      </c>
      <c r="I213" s="212"/>
      <c r="J213" s="213">
        <f>ROUND(I213*H213,2)</f>
        <v>0</v>
      </c>
      <c r="K213" s="209" t="s">
        <v>163</v>
      </c>
      <c r="L213" s="214"/>
      <c r="M213" s="215" t="s">
        <v>20</v>
      </c>
      <c r="N213" s="216" t="s">
        <v>45</v>
      </c>
      <c r="O213" s="36"/>
      <c r="P213" s="180">
        <f>O213*H213</f>
        <v>0</v>
      </c>
      <c r="Q213" s="180">
        <v>0.001</v>
      </c>
      <c r="R213" s="180">
        <f>Q213*H213</f>
        <v>7.1799</v>
      </c>
      <c r="S213" s="180">
        <v>0</v>
      </c>
      <c r="T213" s="181">
        <f>S213*H213</f>
        <v>0</v>
      </c>
      <c r="AR213" s="18" t="s">
        <v>189</v>
      </c>
      <c r="AT213" s="18" t="s">
        <v>186</v>
      </c>
      <c r="AU213" s="18" t="s">
        <v>22</v>
      </c>
      <c r="AY213" s="18" t="s">
        <v>152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22</v>
      </c>
      <c r="BK213" s="182">
        <f>ROUND(I213*H213,2)</f>
        <v>0</v>
      </c>
      <c r="BL213" s="18" t="s">
        <v>156</v>
      </c>
      <c r="BM213" s="18" t="s">
        <v>362</v>
      </c>
    </row>
    <row r="214" spans="2:47" s="1" customFormat="1" ht="13.5">
      <c r="B214" s="35"/>
      <c r="D214" s="183" t="s">
        <v>158</v>
      </c>
      <c r="F214" s="184" t="s">
        <v>363</v>
      </c>
      <c r="I214" s="146"/>
      <c r="L214" s="35"/>
      <c r="M214" s="64"/>
      <c r="N214" s="36"/>
      <c r="O214" s="36"/>
      <c r="P214" s="36"/>
      <c r="Q214" s="36"/>
      <c r="R214" s="36"/>
      <c r="S214" s="36"/>
      <c r="T214" s="65"/>
      <c r="AT214" s="18" t="s">
        <v>158</v>
      </c>
      <c r="AU214" s="18" t="s">
        <v>22</v>
      </c>
    </row>
    <row r="215" spans="2:47" s="1" customFormat="1" ht="40.5">
      <c r="B215" s="35"/>
      <c r="D215" s="183" t="s">
        <v>176</v>
      </c>
      <c r="F215" s="206" t="s">
        <v>364</v>
      </c>
      <c r="I215" s="146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176</v>
      </c>
      <c r="AU215" s="18" t="s">
        <v>22</v>
      </c>
    </row>
    <row r="216" spans="2:51" s="12" customFormat="1" ht="13.5">
      <c r="B216" s="185"/>
      <c r="D216" s="186" t="s">
        <v>159</v>
      </c>
      <c r="F216" s="188" t="s">
        <v>365</v>
      </c>
      <c r="H216" s="189">
        <v>7179.9</v>
      </c>
      <c r="I216" s="190"/>
      <c r="L216" s="185"/>
      <c r="M216" s="191"/>
      <c r="N216" s="192"/>
      <c r="O216" s="192"/>
      <c r="P216" s="192"/>
      <c r="Q216" s="192"/>
      <c r="R216" s="192"/>
      <c r="S216" s="192"/>
      <c r="T216" s="193"/>
      <c r="AT216" s="194" t="s">
        <v>159</v>
      </c>
      <c r="AU216" s="194" t="s">
        <v>22</v>
      </c>
      <c r="AV216" s="12" t="s">
        <v>82</v>
      </c>
      <c r="AW216" s="12" t="s">
        <v>4</v>
      </c>
      <c r="AX216" s="12" t="s">
        <v>22</v>
      </c>
      <c r="AY216" s="194" t="s">
        <v>152</v>
      </c>
    </row>
    <row r="217" spans="2:65" s="1" customFormat="1" ht="22.5" customHeight="1">
      <c r="B217" s="170"/>
      <c r="C217" s="171" t="s">
        <v>366</v>
      </c>
      <c r="D217" s="171" t="s">
        <v>153</v>
      </c>
      <c r="E217" s="172" t="s">
        <v>367</v>
      </c>
      <c r="F217" s="173" t="s">
        <v>368</v>
      </c>
      <c r="G217" s="174" t="s">
        <v>102</v>
      </c>
      <c r="H217" s="175">
        <v>5523</v>
      </c>
      <c r="I217" s="176"/>
      <c r="J217" s="177">
        <f>ROUND(I217*H217,2)</f>
        <v>0</v>
      </c>
      <c r="K217" s="173" t="s">
        <v>369</v>
      </c>
      <c r="L217" s="35"/>
      <c r="M217" s="178" t="s">
        <v>20</v>
      </c>
      <c r="N217" s="179" t="s">
        <v>45</v>
      </c>
      <c r="O217" s="36"/>
      <c r="P217" s="180">
        <f>O217*H217</f>
        <v>0</v>
      </c>
      <c r="Q217" s="180">
        <v>0.13188</v>
      </c>
      <c r="R217" s="180">
        <f>Q217*H217</f>
        <v>728.37324</v>
      </c>
      <c r="S217" s="180">
        <v>0</v>
      </c>
      <c r="T217" s="181">
        <f>S217*H217</f>
        <v>0</v>
      </c>
      <c r="AR217" s="18" t="s">
        <v>156</v>
      </c>
      <c r="AT217" s="18" t="s">
        <v>153</v>
      </c>
      <c r="AU217" s="18" t="s">
        <v>22</v>
      </c>
      <c r="AY217" s="18" t="s">
        <v>152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22</v>
      </c>
      <c r="BK217" s="182">
        <f>ROUND(I217*H217,2)</f>
        <v>0</v>
      </c>
      <c r="BL217" s="18" t="s">
        <v>156</v>
      </c>
      <c r="BM217" s="18" t="s">
        <v>370</v>
      </c>
    </row>
    <row r="218" spans="2:47" s="1" customFormat="1" ht="27">
      <c r="B218" s="35"/>
      <c r="D218" s="183" t="s">
        <v>158</v>
      </c>
      <c r="F218" s="184" t="s">
        <v>371</v>
      </c>
      <c r="I218" s="146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158</v>
      </c>
      <c r="AU218" s="18" t="s">
        <v>22</v>
      </c>
    </row>
    <row r="219" spans="2:51" s="12" customFormat="1" ht="13.5">
      <c r="B219" s="185"/>
      <c r="D219" s="186" t="s">
        <v>159</v>
      </c>
      <c r="E219" s="187" t="s">
        <v>20</v>
      </c>
      <c r="F219" s="188" t="s">
        <v>358</v>
      </c>
      <c r="H219" s="189">
        <v>5523</v>
      </c>
      <c r="I219" s="190"/>
      <c r="L219" s="185"/>
      <c r="M219" s="191"/>
      <c r="N219" s="192"/>
      <c r="O219" s="192"/>
      <c r="P219" s="192"/>
      <c r="Q219" s="192"/>
      <c r="R219" s="192"/>
      <c r="S219" s="192"/>
      <c r="T219" s="193"/>
      <c r="AT219" s="194" t="s">
        <v>159</v>
      </c>
      <c r="AU219" s="194" t="s">
        <v>22</v>
      </c>
      <c r="AV219" s="12" t="s">
        <v>82</v>
      </c>
      <c r="AW219" s="12" t="s">
        <v>38</v>
      </c>
      <c r="AX219" s="12" t="s">
        <v>74</v>
      </c>
      <c r="AY219" s="194" t="s">
        <v>152</v>
      </c>
    </row>
    <row r="220" spans="2:65" s="1" customFormat="1" ht="31.5" customHeight="1">
      <c r="B220" s="170"/>
      <c r="C220" s="171" t="s">
        <v>372</v>
      </c>
      <c r="D220" s="171" t="s">
        <v>153</v>
      </c>
      <c r="E220" s="172" t="s">
        <v>373</v>
      </c>
      <c r="F220" s="173" t="s">
        <v>374</v>
      </c>
      <c r="G220" s="174" t="s">
        <v>102</v>
      </c>
      <c r="H220" s="175">
        <v>5523</v>
      </c>
      <c r="I220" s="176"/>
      <c r="J220" s="177">
        <f>ROUND(I220*H220,2)</f>
        <v>0</v>
      </c>
      <c r="K220" s="173" t="s">
        <v>163</v>
      </c>
      <c r="L220" s="35"/>
      <c r="M220" s="178" t="s">
        <v>20</v>
      </c>
      <c r="N220" s="179" t="s">
        <v>45</v>
      </c>
      <c r="O220" s="36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AR220" s="18" t="s">
        <v>156</v>
      </c>
      <c r="AT220" s="18" t="s">
        <v>153</v>
      </c>
      <c r="AU220" s="18" t="s">
        <v>22</v>
      </c>
      <c r="AY220" s="18" t="s">
        <v>152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8" t="s">
        <v>22</v>
      </c>
      <c r="BK220" s="182">
        <f>ROUND(I220*H220,2)</f>
        <v>0</v>
      </c>
      <c r="BL220" s="18" t="s">
        <v>156</v>
      </c>
      <c r="BM220" s="18" t="s">
        <v>375</v>
      </c>
    </row>
    <row r="221" spans="2:47" s="1" customFormat="1" ht="27">
      <c r="B221" s="35"/>
      <c r="D221" s="183" t="s">
        <v>158</v>
      </c>
      <c r="F221" s="184" t="s">
        <v>376</v>
      </c>
      <c r="I221" s="146"/>
      <c r="L221" s="35"/>
      <c r="M221" s="64"/>
      <c r="N221" s="36"/>
      <c r="O221" s="36"/>
      <c r="P221" s="36"/>
      <c r="Q221" s="36"/>
      <c r="R221" s="36"/>
      <c r="S221" s="36"/>
      <c r="T221" s="65"/>
      <c r="AT221" s="18" t="s">
        <v>158</v>
      </c>
      <c r="AU221" s="18" t="s">
        <v>22</v>
      </c>
    </row>
    <row r="222" spans="2:51" s="12" customFormat="1" ht="13.5">
      <c r="B222" s="185"/>
      <c r="D222" s="183" t="s">
        <v>159</v>
      </c>
      <c r="E222" s="194" t="s">
        <v>20</v>
      </c>
      <c r="F222" s="195" t="s">
        <v>377</v>
      </c>
      <c r="H222" s="196">
        <v>4951</v>
      </c>
      <c r="I222" s="190"/>
      <c r="L222" s="185"/>
      <c r="M222" s="191"/>
      <c r="N222" s="192"/>
      <c r="O222" s="192"/>
      <c r="P222" s="192"/>
      <c r="Q222" s="192"/>
      <c r="R222" s="192"/>
      <c r="S222" s="192"/>
      <c r="T222" s="193"/>
      <c r="AT222" s="194" t="s">
        <v>159</v>
      </c>
      <c r="AU222" s="194" t="s">
        <v>22</v>
      </c>
      <c r="AV222" s="12" t="s">
        <v>82</v>
      </c>
      <c r="AW222" s="12" t="s">
        <v>38</v>
      </c>
      <c r="AX222" s="12" t="s">
        <v>74</v>
      </c>
      <c r="AY222" s="194" t="s">
        <v>152</v>
      </c>
    </row>
    <row r="223" spans="2:51" s="12" customFormat="1" ht="13.5">
      <c r="B223" s="185"/>
      <c r="D223" s="183" t="s">
        <v>159</v>
      </c>
      <c r="E223" s="194" t="s">
        <v>20</v>
      </c>
      <c r="F223" s="195" t="s">
        <v>378</v>
      </c>
      <c r="H223" s="196">
        <v>572</v>
      </c>
      <c r="I223" s="190"/>
      <c r="L223" s="185"/>
      <c r="M223" s="191"/>
      <c r="N223" s="192"/>
      <c r="O223" s="192"/>
      <c r="P223" s="192"/>
      <c r="Q223" s="192"/>
      <c r="R223" s="192"/>
      <c r="S223" s="192"/>
      <c r="T223" s="193"/>
      <c r="AT223" s="194" t="s">
        <v>159</v>
      </c>
      <c r="AU223" s="194" t="s">
        <v>22</v>
      </c>
      <c r="AV223" s="12" t="s">
        <v>82</v>
      </c>
      <c r="AW223" s="12" t="s">
        <v>38</v>
      </c>
      <c r="AX223" s="12" t="s">
        <v>74</v>
      </c>
      <c r="AY223" s="194" t="s">
        <v>152</v>
      </c>
    </row>
    <row r="224" spans="2:51" s="13" customFormat="1" ht="13.5">
      <c r="B224" s="197"/>
      <c r="D224" s="183" t="s">
        <v>159</v>
      </c>
      <c r="E224" s="228" t="s">
        <v>20</v>
      </c>
      <c r="F224" s="229" t="s">
        <v>170</v>
      </c>
      <c r="H224" s="230">
        <v>5523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205" t="s">
        <v>159</v>
      </c>
      <c r="AU224" s="205" t="s">
        <v>22</v>
      </c>
      <c r="AV224" s="13" t="s">
        <v>156</v>
      </c>
      <c r="AW224" s="13" t="s">
        <v>4</v>
      </c>
      <c r="AX224" s="13" t="s">
        <v>22</v>
      </c>
      <c r="AY224" s="205" t="s">
        <v>152</v>
      </c>
    </row>
    <row r="225" spans="2:63" s="11" customFormat="1" ht="36.75" customHeight="1">
      <c r="B225" s="158"/>
      <c r="D225" s="159" t="s">
        <v>73</v>
      </c>
      <c r="E225" s="160" t="s">
        <v>185</v>
      </c>
      <c r="F225" s="160" t="s">
        <v>379</v>
      </c>
      <c r="I225" s="161"/>
      <c r="J225" s="162">
        <f>BK225</f>
        <v>0</v>
      </c>
      <c r="L225" s="158"/>
      <c r="M225" s="163"/>
      <c r="N225" s="164"/>
      <c r="O225" s="164"/>
      <c r="P225" s="165">
        <f>SUM(P226:P241)</f>
        <v>0</v>
      </c>
      <c r="Q225" s="164"/>
      <c r="R225" s="165">
        <f>SUM(R226:R241)</f>
        <v>23.7738625</v>
      </c>
      <c r="S225" s="164"/>
      <c r="T225" s="166">
        <f>SUM(T226:T241)</f>
        <v>0</v>
      </c>
      <c r="AR225" s="167" t="s">
        <v>22</v>
      </c>
      <c r="AT225" s="168" t="s">
        <v>73</v>
      </c>
      <c r="AU225" s="168" t="s">
        <v>74</v>
      </c>
      <c r="AY225" s="167" t="s">
        <v>152</v>
      </c>
      <c r="BK225" s="169">
        <f>SUM(BK226:BK241)</f>
        <v>0</v>
      </c>
    </row>
    <row r="226" spans="2:65" s="1" customFormat="1" ht="22.5" customHeight="1">
      <c r="B226" s="170"/>
      <c r="C226" s="171" t="s">
        <v>380</v>
      </c>
      <c r="D226" s="171" t="s">
        <v>153</v>
      </c>
      <c r="E226" s="172" t="s">
        <v>381</v>
      </c>
      <c r="F226" s="173" t="s">
        <v>382</v>
      </c>
      <c r="G226" s="174" t="s">
        <v>102</v>
      </c>
      <c r="H226" s="175">
        <v>16</v>
      </c>
      <c r="I226" s="176"/>
      <c r="J226" s="177">
        <f>ROUND(I226*H226,2)</f>
        <v>0</v>
      </c>
      <c r="K226" s="173" t="s">
        <v>163</v>
      </c>
      <c r="L226" s="35"/>
      <c r="M226" s="178" t="s">
        <v>20</v>
      </c>
      <c r="N226" s="179" t="s">
        <v>45</v>
      </c>
      <c r="O226" s="36"/>
      <c r="P226" s="180">
        <f>O226*H226</f>
        <v>0</v>
      </c>
      <c r="Q226" s="180">
        <v>0.08425</v>
      </c>
      <c r="R226" s="180">
        <f>Q226*H226</f>
        <v>1.348</v>
      </c>
      <c r="S226" s="180">
        <v>0</v>
      </c>
      <c r="T226" s="181">
        <f>S226*H226</f>
        <v>0</v>
      </c>
      <c r="AR226" s="18" t="s">
        <v>156</v>
      </c>
      <c r="AT226" s="18" t="s">
        <v>153</v>
      </c>
      <c r="AU226" s="18" t="s">
        <v>22</v>
      </c>
      <c r="AY226" s="18" t="s">
        <v>152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22</v>
      </c>
      <c r="BK226" s="182">
        <f>ROUND(I226*H226,2)</f>
        <v>0</v>
      </c>
      <c r="BL226" s="18" t="s">
        <v>156</v>
      </c>
      <c r="BM226" s="18" t="s">
        <v>383</v>
      </c>
    </row>
    <row r="227" spans="2:47" s="1" customFormat="1" ht="40.5">
      <c r="B227" s="35"/>
      <c r="D227" s="183" t="s">
        <v>158</v>
      </c>
      <c r="F227" s="184" t="s">
        <v>384</v>
      </c>
      <c r="I227" s="146"/>
      <c r="L227" s="35"/>
      <c r="M227" s="64"/>
      <c r="N227" s="36"/>
      <c r="O227" s="36"/>
      <c r="P227" s="36"/>
      <c r="Q227" s="36"/>
      <c r="R227" s="36"/>
      <c r="S227" s="36"/>
      <c r="T227" s="65"/>
      <c r="AT227" s="18" t="s">
        <v>158</v>
      </c>
      <c r="AU227" s="18" t="s">
        <v>22</v>
      </c>
    </row>
    <row r="228" spans="2:47" s="1" customFormat="1" ht="27">
      <c r="B228" s="35"/>
      <c r="D228" s="186" t="s">
        <v>176</v>
      </c>
      <c r="F228" s="231" t="s">
        <v>385</v>
      </c>
      <c r="I228" s="146"/>
      <c r="L228" s="35"/>
      <c r="M228" s="64"/>
      <c r="N228" s="36"/>
      <c r="O228" s="36"/>
      <c r="P228" s="36"/>
      <c r="Q228" s="36"/>
      <c r="R228" s="36"/>
      <c r="S228" s="36"/>
      <c r="T228" s="65"/>
      <c r="AT228" s="18" t="s">
        <v>176</v>
      </c>
      <c r="AU228" s="18" t="s">
        <v>22</v>
      </c>
    </row>
    <row r="229" spans="2:65" s="1" customFormat="1" ht="31.5" customHeight="1">
      <c r="B229" s="170"/>
      <c r="C229" s="171" t="s">
        <v>386</v>
      </c>
      <c r="D229" s="171" t="s">
        <v>153</v>
      </c>
      <c r="E229" s="172" t="s">
        <v>387</v>
      </c>
      <c r="F229" s="173" t="s">
        <v>388</v>
      </c>
      <c r="G229" s="174" t="s">
        <v>102</v>
      </c>
      <c r="H229" s="175">
        <v>24</v>
      </c>
      <c r="I229" s="176"/>
      <c r="J229" s="177">
        <f>ROUND(I229*H229,2)</f>
        <v>0</v>
      </c>
      <c r="K229" s="173" t="s">
        <v>163</v>
      </c>
      <c r="L229" s="35"/>
      <c r="M229" s="178" t="s">
        <v>20</v>
      </c>
      <c r="N229" s="179" t="s">
        <v>45</v>
      </c>
      <c r="O229" s="36"/>
      <c r="P229" s="180">
        <f>O229*H229</f>
        <v>0</v>
      </c>
      <c r="Q229" s="180">
        <v>0.101</v>
      </c>
      <c r="R229" s="180">
        <f>Q229*H229</f>
        <v>2.4240000000000004</v>
      </c>
      <c r="S229" s="180">
        <v>0</v>
      </c>
      <c r="T229" s="181">
        <f>S229*H229</f>
        <v>0</v>
      </c>
      <c r="AR229" s="18" t="s">
        <v>156</v>
      </c>
      <c r="AT229" s="18" t="s">
        <v>153</v>
      </c>
      <c r="AU229" s="18" t="s">
        <v>22</v>
      </c>
      <c r="AY229" s="18" t="s">
        <v>152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22</v>
      </c>
      <c r="BK229" s="182">
        <f>ROUND(I229*H229,2)</f>
        <v>0</v>
      </c>
      <c r="BL229" s="18" t="s">
        <v>156</v>
      </c>
      <c r="BM229" s="18" t="s">
        <v>389</v>
      </c>
    </row>
    <row r="230" spans="2:47" s="1" customFormat="1" ht="40.5">
      <c r="B230" s="35"/>
      <c r="D230" s="183" t="s">
        <v>158</v>
      </c>
      <c r="F230" s="184" t="s">
        <v>390</v>
      </c>
      <c r="I230" s="146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158</v>
      </c>
      <c r="AU230" s="18" t="s">
        <v>22</v>
      </c>
    </row>
    <row r="231" spans="2:47" s="1" customFormat="1" ht="27">
      <c r="B231" s="35"/>
      <c r="D231" s="183" t="s">
        <v>176</v>
      </c>
      <c r="F231" s="206" t="s">
        <v>391</v>
      </c>
      <c r="I231" s="146"/>
      <c r="L231" s="35"/>
      <c r="M231" s="64"/>
      <c r="N231" s="36"/>
      <c r="O231" s="36"/>
      <c r="P231" s="36"/>
      <c r="Q231" s="36"/>
      <c r="R231" s="36"/>
      <c r="S231" s="36"/>
      <c r="T231" s="65"/>
      <c r="AT231" s="18" t="s">
        <v>176</v>
      </c>
      <c r="AU231" s="18" t="s">
        <v>22</v>
      </c>
    </row>
    <row r="232" spans="2:51" s="12" customFormat="1" ht="13.5">
      <c r="B232" s="185"/>
      <c r="D232" s="186" t="s">
        <v>159</v>
      </c>
      <c r="E232" s="187" t="s">
        <v>20</v>
      </c>
      <c r="F232" s="188" t="s">
        <v>392</v>
      </c>
      <c r="H232" s="189">
        <v>24</v>
      </c>
      <c r="I232" s="190"/>
      <c r="L232" s="185"/>
      <c r="M232" s="191"/>
      <c r="N232" s="192"/>
      <c r="O232" s="192"/>
      <c r="P232" s="192"/>
      <c r="Q232" s="192"/>
      <c r="R232" s="192"/>
      <c r="S232" s="192"/>
      <c r="T232" s="193"/>
      <c r="AT232" s="194" t="s">
        <v>159</v>
      </c>
      <c r="AU232" s="194" t="s">
        <v>22</v>
      </c>
      <c r="AV232" s="12" t="s">
        <v>82</v>
      </c>
      <c r="AW232" s="12" t="s">
        <v>38</v>
      </c>
      <c r="AX232" s="12" t="s">
        <v>22</v>
      </c>
      <c r="AY232" s="194" t="s">
        <v>152</v>
      </c>
    </row>
    <row r="233" spans="2:65" s="1" customFormat="1" ht="31.5" customHeight="1">
      <c r="B233" s="170"/>
      <c r="C233" s="171" t="s">
        <v>393</v>
      </c>
      <c r="D233" s="171" t="s">
        <v>153</v>
      </c>
      <c r="E233" s="172" t="s">
        <v>394</v>
      </c>
      <c r="F233" s="173" t="s">
        <v>395</v>
      </c>
      <c r="G233" s="174" t="s">
        <v>102</v>
      </c>
      <c r="H233" s="175">
        <v>97.625</v>
      </c>
      <c r="I233" s="176"/>
      <c r="J233" s="177">
        <f>ROUND(I233*H233,2)</f>
        <v>0</v>
      </c>
      <c r="K233" s="173" t="s">
        <v>163</v>
      </c>
      <c r="L233" s="35"/>
      <c r="M233" s="178" t="s">
        <v>20</v>
      </c>
      <c r="N233" s="179" t="s">
        <v>45</v>
      </c>
      <c r="O233" s="36"/>
      <c r="P233" s="180">
        <f>O233*H233</f>
        <v>0</v>
      </c>
      <c r="Q233" s="180">
        <v>0.1461</v>
      </c>
      <c r="R233" s="180">
        <f>Q233*H233</f>
        <v>14.2630125</v>
      </c>
      <c r="S233" s="180">
        <v>0</v>
      </c>
      <c r="T233" s="181">
        <f>S233*H233</f>
        <v>0</v>
      </c>
      <c r="AR233" s="18" t="s">
        <v>156</v>
      </c>
      <c r="AT233" s="18" t="s">
        <v>153</v>
      </c>
      <c r="AU233" s="18" t="s">
        <v>22</v>
      </c>
      <c r="AY233" s="18" t="s">
        <v>152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8" t="s">
        <v>22</v>
      </c>
      <c r="BK233" s="182">
        <f>ROUND(I233*H233,2)</f>
        <v>0</v>
      </c>
      <c r="BL233" s="18" t="s">
        <v>156</v>
      </c>
      <c r="BM233" s="18" t="s">
        <v>396</v>
      </c>
    </row>
    <row r="234" spans="2:47" s="1" customFormat="1" ht="40.5">
      <c r="B234" s="35"/>
      <c r="D234" s="183" t="s">
        <v>158</v>
      </c>
      <c r="F234" s="184" t="s">
        <v>397</v>
      </c>
      <c r="I234" s="146"/>
      <c r="L234" s="35"/>
      <c r="M234" s="64"/>
      <c r="N234" s="36"/>
      <c r="O234" s="36"/>
      <c r="P234" s="36"/>
      <c r="Q234" s="36"/>
      <c r="R234" s="36"/>
      <c r="S234" s="36"/>
      <c r="T234" s="65"/>
      <c r="AT234" s="18" t="s">
        <v>158</v>
      </c>
      <c r="AU234" s="18" t="s">
        <v>22</v>
      </c>
    </row>
    <row r="235" spans="2:51" s="12" customFormat="1" ht="13.5">
      <c r="B235" s="185"/>
      <c r="D235" s="183" t="s">
        <v>159</v>
      </c>
      <c r="E235" s="194" t="s">
        <v>20</v>
      </c>
      <c r="F235" s="195" t="s">
        <v>221</v>
      </c>
      <c r="H235" s="196">
        <v>94.25</v>
      </c>
      <c r="I235" s="190"/>
      <c r="L235" s="185"/>
      <c r="M235" s="191"/>
      <c r="N235" s="192"/>
      <c r="O235" s="192"/>
      <c r="P235" s="192"/>
      <c r="Q235" s="192"/>
      <c r="R235" s="192"/>
      <c r="S235" s="192"/>
      <c r="T235" s="193"/>
      <c r="AT235" s="194" t="s">
        <v>159</v>
      </c>
      <c r="AU235" s="194" t="s">
        <v>22</v>
      </c>
      <c r="AV235" s="12" t="s">
        <v>82</v>
      </c>
      <c r="AW235" s="12" t="s">
        <v>38</v>
      </c>
      <c r="AX235" s="12" t="s">
        <v>74</v>
      </c>
      <c r="AY235" s="194" t="s">
        <v>152</v>
      </c>
    </row>
    <row r="236" spans="2:51" s="12" customFormat="1" ht="13.5">
      <c r="B236" s="185"/>
      <c r="D236" s="183" t="s">
        <v>159</v>
      </c>
      <c r="E236" s="194" t="s">
        <v>20</v>
      </c>
      <c r="F236" s="195" t="s">
        <v>398</v>
      </c>
      <c r="H236" s="196">
        <v>3.375</v>
      </c>
      <c r="I236" s="190"/>
      <c r="L236" s="185"/>
      <c r="M236" s="191"/>
      <c r="N236" s="192"/>
      <c r="O236" s="192"/>
      <c r="P236" s="192"/>
      <c r="Q236" s="192"/>
      <c r="R236" s="192"/>
      <c r="S236" s="192"/>
      <c r="T236" s="193"/>
      <c r="AT236" s="194" t="s">
        <v>159</v>
      </c>
      <c r="AU236" s="194" t="s">
        <v>22</v>
      </c>
      <c r="AV236" s="12" t="s">
        <v>82</v>
      </c>
      <c r="AW236" s="12" t="s">
        <v>38</v>
      </c>
      <c r="AX236" s="12" t="s">
        <v>74</v>
      </c>
      <c r="AY236" s="194" t="s">
        <v>152</v>
      </c>
    </row>
    <row r="237" spans="2:51" s="13" customFormat="1" ht="13.5">
      <c r="B237" s="197"/>
      <c r="D237" s="186" t="s">
        <v>159</v>
      </c>
      <c r="E237" s="198" t="s">
        <v>20</v>
      </c>
      <c r="F237" s="199" t="s">
        <v>170</v>
      </c>
      <c r="H237" s="200">
        <v>97.625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205" t="s">
        <v>159</v>
      </c>
      <c r="AU237" s="205" t="s">
        <v>22</v>
      </c>
      <c r="AV237" s="13" t="s">
        <v>156</v>
      </c>
      <c r="AW237" s="13" t="s">
        <v>38</v>
      </c>
      <c r="AX237" s="13" t="s">
        <v>22</v>
      </c>
      <c r="AY237" s="205" t="s">
        <v>152</v>
      </c>
    </row>
    <row r="238" spans="2:65" s="1" customFormat="1" ht="22.5" customHeight="1">
      <c r="B238" s="170"/>
      <c r="C238" s="207" t="s">
        <v>399</v>
      </c>
      <c r="D238" s="207" t="s">
        <v>186</v>
      </c>
      <c r="E238" s="208" t="s">
        <v>400</v>
      </c>
      <c r="F238" s="209" t="s">
        <v>401</v>
      </c>
      <c r="G238" s="210" t="s">
        <v>102</v>
      </c>
      <c r="H238" s="211">
        <v>49.05</v>
      </c>
      <c r="I238" s="212"/>
      <c r="J238" s="213">
        <f>ROUND(I238*H238,2)</f>
        <v>0</v>
      </c>
      <c r="K238" s="209" t="s">
        <v>20</v>
      </c>
      <c r="L238" s="214"/>
      <c r="M238" s="215" t="s">
        <v>20</v>
      </c>
      <c r="N238" s="216" t="s">
        <v>45</v>
      </c>
      <c r="O238" s="36"/>
      <c r="P238" s="180">
        <f>O238*H238</f>
        <v>0</v>
      </c>
      <c r="Q238" s="180">
        <v>0.117</v>
      </c>
      <c r="R238" s="180">
        <f>Q238*H238</f>
        <v>5.73885</v>
      </c>
      <c r="S238" s="180">
        <v>0</v>
      </c>
      <c r="T238" s="181">
        <f>S238*H238</f>
        <v>0</v>
      </c>
      <c r="AR238" s="18" t="s">
        <v>189</v>
      </c>
      <c r="AT238" s="18" t="s">
        <v>186</v>
      </c>
      <c r="AU238" s="18" t="s">
        <v>22</v>
      </c>
      <c r="AY238" s="18" t="s">
        <v>152</v>
      </c>
      <c r="BE238" s="182">
        <f>IF(N238="základní",J238,0)</f>
        <v>0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18" t="s">
        <v>22</v>
      </c>
      <c r="BK238" s="182">
        <f>ROUND(I238*H238,2)</f>
        <v>0</v>
      </c>
      <c r="BL238" s="18" t="s">
        <v>156</v>
      </c>
      <c r="BM238" s="18" t="s">
        <v>402</v>
      </c>
    </row>
    <row r="239" spans="2:47" s="1" customFormat="1" ht="13.5">
      <c r="B239" s="35"/>
      <c r="D239" s="183" t="s">
        <v>158</v>
      </c>
      <c r="F239" s="184" t="s">
        <v>403</v>
      </c>
      <c r="I239" s="146"/>
      <c r="L239" s="35"/>
      <c r="M239" s="64"/>
      <c r="N239" s="36"/>
      <c r="O239" s="36"/>
      <c r="P239" s="36"/>
      <c r="Q239" s="36"/>
      <c r="R239" s="36"/>
      <c r="S239" s="36"/>
      <c r="T239" s="65"/>
      <c r="AT239" s="18" t="s">
        <v>158</v>
      </c>
      <c r="AU239" s="18" t="s">
        <v>22</v>
      </c>
    </row>
    <row r="240" spans="2:47" s="1" customFormat="1" ht="27">
      <c r="B240" s="35"/>
      <c r="D240" s="183" t="s">
        <v>176</v>
      </c>
      <c r="F240" s="206" t="s">
        <v>404</v>
      </c>
      <c r="I240" s="146"/>
      <c r="L240" s="35"/>
      <c r="M240" s="64"/>
      <c r="N240" s="36"/>
      <c r="O240" s="36"/>
      <c r="P240" s="36"/>
      <c r="Q240" s="36"/>
      <c r="R240" s="36"/>
      <c r="S240" s="36"/>
      <c r="T240" s="65"/>
      <c r="AT240" s="18" t="s">
        <v>176</v>
      </c>
      <c r="AU240" s="18" t="s">
        <v>22</v>
      </c>
    </row>
    <row r="241" spans="2:51" s="12" customFormat="1" ht="13.5">
      <c r="B241" s="185"/>
      <c r="D241" s="183" t="s">
        <v>159</v>
      </c>
      <c r="E241" s="194" t="s">
        <v>20</v>
      </c>
      <c r="F241" s="195" t="s">
        <v>405</v>
      </c>
      <c r="H241" s="196">
        <v>49.05</v>
      </c>
      <c r="I241" s="190"/>
      <c r="L241" s="185"/>
      <c r="M241" s="191"/>
      <c r="N241" s="192"/>
      <c r="O241" s="192"/>
      <c r="P241" s="192"/>
      <c r="Q241" s="192"/>
      <c r="R241" s="192"/>
      <c r="S241" s="192"/>
      <c r="T241" s="193"/>
      <c r="AT241" s="194" t="s">
        <v>159</v>
      </c>
      <c r="AU241" s="194" t="s">
        <v>22</v>
      </c>
      <c r="AV241" s="12" t="s">
        <v>82</v>
      </c>
      <c r="AW241" s="12" t="s">
        <v>38</v>
      </c>
      <c r="AX241" s="12" t="s">
        <v>22</v>
      </c>
      <c r="AY241" s="194" t="s">
        <v>152</v>
      </c>
    </row>
    <row r="242" spans="2:63" s="11" customFormat="1" ht="36.75" customHeight="1">
      <c r="B242" s="158"/>
      <c r="D242" s="159" t="s">
        <v>73</v>
      </c>
      <c r="E242" s="160" t="s">
        <v>406</v>
      </c>
      <c r="F242" s="160" t="s">
        <v>407</v>
      </c>
      <c r="I242" s="161"/>
      <c r="J242" s="162">
        <f>BK242</f>
        <v>0</v>
      </c>
      <c r="L242" s="158"/>
      <c r="M242" s="163"/>
      <c r="N242" s="164"/>
      <c r="O242" s="164"/>
      <c r="P242" s="165">
        <f>SUM(P243:P262)</f>
        <v>0</v>
      </c>
      <c r="Q242" s="164"/>
      <c r="R242" s="165">
        <f>SUM(R243:R262)</f>
        <v>92.695255</v>
      </c>
      <c r="S242" s="164"/>
      <c r="T242" s="166">
        <f>SUM(T243:T262)</f>
        <v>0</v>
      </c>
      <c r="AR242" s="167" t="s">
        <v>22</v>
      </c>
      <c r="AT242" s="168" t="s">
        <v>73</v>
      </c>
      <c r="AU242" s="168" t="s">
        <v>74</v>
      </c>
      <c r="AY242" s="167" t="s">
        <v>152</v>
      </c>
      <c r="BK242" s="169">
        <f>SUM(BK243:BK262)</f>
        <v>0</v>
      </c>
    </row>
    <row r="243" spans="2:65" s="1" customFormat="1" ht="31.5" customHeight="1">
      <c r="B243" s="170"/>
      <c r="C243" s="171" t="s">
        <v>408</v>
      </c>
      <c r="D243" s="171" t="s">
        <v>153</v>
      </c>
      <c r="E243" s="172" t="s">
        <v>409</v>
      </c>
      <c r="F243" s="173" t="s">
        <v>410</v>
      </c>
      <c r="G243" s="174" t="s">
        <v>98</v>
      </c>
      <c r="H243" s="175">
        <v>362.5</v>
      </c>
      <c r="I243" s="176"/>
      <c r="J243" s="177">
        <f>ROUND(I243*H243,2)</f>
        <v>0</v>
      </c>
      <c r="K243" s="173" t="s">
        <v>20</v>
      </c>
      <c r="L243" s="35"/>
      <c r="M243" s="178" t="s">
        <v>20</v>
      </c>
      <c r="N243" s="179" t="s">
        <v>45</v>
      </c>
      <c r="O243" s="36"/>
      <c r="P243" s="180">
        <f>O243*H243</f>
        <v>0</v>
      </c>
      <c r="Q243" s="180">
        <v>0.1554</v>
      </c>
      <c r="R243" s="180">
        <f>Q243*H243</f>
        <v>56.3325</v>
      </c>
      <c r="S243" s="180">
        <v>0</v>
      </c>
      <c r="T243" s="181">
        <f>S243*H243</f>
        <v>0</v>
      </c>
      <c r="AR243" s="18" t="s">
        <v>156</v>
      </c>
      <c r="AT243" s="18" t="s">
        <v>153</v>
      </c>
      <c r="AU243" s="18" t="s">
        <v>22</v>
      </c>
      <c r="AY243" s="18" t="s">
        <v>152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22</v>
      </c>
      <c r="BK243" s="182">
        <f>ROUND(I243*H243,2)</f>
        <v>0</v>
      </c>
      <c r="BL243" s="18" t="s">
        <v>156</v>
      </c>
      <c r="BM243" s="18" t="s">
        <v>411</v>
      </c>
    </row>
    <row r="244" spans="2:47" s="1" customFormat="1" ht="13.5">
      <c r="B244" s="35"/>
      <c r="D244" s="183" t="s">
        <v>158</v>
      </c>
      <c r="F244" s="184" t="s">
        <v>410</v>
      </c>
      <c r="I244" s="146"/>
      <c r="L244" s="35"/>
      <c r="M244" s="64"/>
      <c r="N244" s="36"/>
      <c r="O244" s="36"/>
      <c r="P244" s="36"/>
      <c r="Q244" s="36"/>
      <c r="R244" s="36"/>
      <c r="S244" s="36"/>
      <c r="T244" s="65"/>
      <c r="AT244" s="18" t="s">
        <v>158</v>
      </c>
      <c r="AU244" s="18" t="s">
        <v>22</v>
      </c>
    </row>
    <row r="245" spans="2:51" s="12" customFormat="1" ht="13.5">
      <c r="B245" s="185"/>
      <c r="D245" s="183" t="s">
        <v>159</v>
      </c>
      <c r="E245" s="194" t="s">
        <v>20</v>
      </c>
      <c r="F245" s="195" t="s">
        <v>412</v>
      </c>
      <c r="H245" s="196">
        <v>7.5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94" t="s">
        <v>159</v>
      </c>
      <c r="AU245" s="194" t="s">
        <v>22</v>
      </c>
      <c r="AV245" s="12" t="s">
        <v>82</v>
      </c>
      <c r="AW245" s="12" t="s">
        <v>38</v>
      </c>
      <c r="AX245" s="12" t="s">
        <v>74</v>
      </c>
      <c r="AY245" s="194" t="s">
        <v>152</v>
      </c>
    </row>
    <row r="246" spans="2:51" s="12" customFormat="1" ht="13.5">
      <c r="B246" s="185"/>
      <c r="D246" s="183" t="s">
        <v>159</v>
      </c>
      <c r="E246" s="194" t="s">
        <v>20</v>
      </c>
      <c r="F246" s="195" t="s">
        <v>413</v>
      </c>
      <c r="H246" s="196">
        <v>355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94" t="s">
        <v>159</v>
      </c>
      <c r="AU246" s="194" t="s">
        <v>22</v>
      </c>
      <c r="AV246" s="12" t="s">
        <v>82</v>
      </c>
      <c r="AW246" s="12" t="s">
        <v>38</v>
      </c>
      <c r="AX246" s="12" t="s">
        <v>74</v>
      </c>
      <c r="AY246" s="194" t="s">
        <v>152</v>
      </c>
    </row>
    <row r="247" spans="2:51" s="13" customFormat="1" ht="13.5">
      <c r="B247" s="197"/>
      <c r="D247" s="186" t="s">
        <v>159</v>
      </c>
      <c r="E247" s="198" t="s">
        <v>20</v>
      </c>
      <c r="F247" s="199" t="s">
        <v>170</v>
      </c>
      <c r="H247" s="200">
        <v>362.5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205" t="s">
        <v>159</v>
      </c>
      <c r="AU247" s="205" t="s">
        <v>22</v>
      </c>
      <c r="AV247" s="13" t="s">
        <v>156</v>
      </c>
      <c r="AW247" s="13" t="s">
        <v>38</v>
      </c>
      <c r="AX247" s="13" t="s">
        <v>22</v>
      </c>
      <c r="AY247" s="205" t="s">
        <v>152</v>
      </c>
    </row>
    <row r="248" spans="2:65" s="1" customFormat="1" ht="22.5" customHeight="1">
      <c r="B248" s="170"/>
      <c r="C248" s="207" t="s">
        <v>414</v>
      </c>
      <c r="D248" s="207" t="s">
        <v>186</v>
      </c>
      <c r="E248" s="208" t="s">
        <v>415</v>
      </c>
      <c r="F248" s="209" t="s">
        <v>416</v>
      </c>
      <c r="G248" s="210" t="s">
        <v>417</v>
      </c>
      <c r="H248" s="211">
        <v>369.75</v>
      </c>
      <c r="I248" s="212"/>
      <c r="J248" s="213">
        <f>ROUND(I248*H248,2)</f>
        <v>0</v>
      </c>
      <c r="K248" s="209" t="s">
        <v>20</v>
      </c>
      <c r="L248" s="214"/>
      <c r="M248" s="215" t="s">
        <v>20</v>
      </c>
      <c r="N248" s="216" t="s">
        <v>45</v>
      </c>
      <c r="O248" s="36"/>
      <c r="P248" s="180">
        <f>O248*H248</f>
        <v>0</v>
      </c>
      <c r="Q248" s="180">
        <v>0.0821</v>
      </c>
      <c r="R248" s="180">
        <f>Q248*H248</f>
        <v>30.356475000000003</v>
      </c>
      <c r="S248" s="180">
        <v>0</v>
      </c>
      <c r="T248" s="181">
        <f>S248*H248</f>
        <v>0</v>
      </c>
      <c r="AR248" s="18" t="s">
        <v>189</v>
      </c>
      <c r="AT248" s="18" t="s">
        <v>186</v>
      </c>
      <c r="AU248" s="18" t="s">
        <v>22</v>
      </c>
      <c r="AY248" s="18" t="s">
        <v>152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18" t="s">
        <v>22</v>
      </c>
      <c r="BK248" s="182">
        <f>ROUND(I248*H248,2)</f>
        <v>0</v>
      </c>
      <c r="BL248" s="18" t="s">
        <v>156</v>
      </c>
      <c r="BM248" s="18" t="s">
        <v>418</v>
      </c>
    </row>
    <row r="249" spans="2:47" s="1" customFormat="1" ht="13.5">
      <c r="B249" s="35"/>
      <c r="D249" s="183" t="s">
        <v>158</v>
      </c>
      <c r="F249" s="184" t="s">
        <v>416</v>
      </c>
      <c r="I249" s="146"/>
      <c r="L249" s="35"/>
      <c r="M249" s="64"/>
      <c r="N249" s="36"/>
      <c r="O249" s="36"/>
      <c r="P249" s="36"/>
      <c r="Q249" s="36"/>
      <c r="R249" s="36"/>
      <c r="S249" s="36"/>
      <c r="T249" s="65"/>
      <c r="AT249" s="18" t="s">
        <v>158</v>
      </c>
      <c r="AU249" s="18" t="s">
        <v>22</v>
      </c>
    </row>
    <row r="250" spans="2:47" s="1" customFormat="1" ht="27">
      <c r="B250" s="35"/>
      <c r="D250" s="183" t="s">
        <v>176</v>
      </c>
      <c r="F250" s="206" t="s">
        <v>419</v>
      </c>
      <c r="I250" s="146"/>
      <c r="L250" s="35"/>
      <c r="M250" s="64"/>
      <c r="N250" s="36"/>
      <c r="O250" s="36"/>
      <c r="P250" s="36"/>
      <c r="Q250" s="36"/>
      <c r="R250" s="36"/>
      <c r="S250" s="36"/>
      <c r="T250" s="65"/>
      <c r="AT250" s="18" t="s">
        <v>176</v>
      </c>
      <c r="AU250" s="18" t="s">
        <v>22</v>
      </c>
    </row>
    <row r="251" spans="2:51" s="12" customFormat="1" ht="13.5">
      <c r="B251" s="185"/>
      <c r="D251" s="186" t="s">
        <v>159</v>
      </c>
      <c r="F251" s="188" t="s">
        <v>420</v>
      </c>
      <c r="H251" s="189">
        <v>369.75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94" t="s">
        <v>159</v>
      </c>
      <c r="AU251" s="194" t="s">
        <v>22</v>
      </c>
      <c r="AV251" s="12" t="s">
        <v>82</v>
      </c>
      <c r="AW251" s="12" t="s">
        <v>4</v>
      </c>
      <c r="AX251" s="12" t="s">
        <v>22</v>
      </c>
      <c r="AY251" s="194" t="s">
        <v>152</v>
      </c>
    </row>
    <row r="252" spans="2:65" s="1" customFormat="1" ht="31.5" customHeight="1">
      <c r="B252" s="170"/>
      <c r="C252" s="171" t="s">
        <v>421</v>
      </c>
      <c r="D252" s="171" t="s">
        <v>153</v>
      </c>
      <c r="E252" s="172" t="s">
        <v>422</v>
      </c>
      <c r="F252" s="173" t="s">
        <v>423</v>
      </c>
      <c r="G252" s="174" t="s">
        <v>98</v>
      </c>
      <c r="H252" s="175">
        <v>38</v>
      </c>
      <c r="I252" s="176"/>
      <c r="J252" s="177">
        <f>ROUND(I252*H252,2)</f>
        <v>0</v>
      </c>
      <c r="K252" s="173" t="s">
        <v>163</v>
      </c>
      <c r="L252" s="35"/>
      <c r="M252" s="178" t="s">
        <v>20</v>
      </c>
      <c r="N252" s="179" t="s">
        <v>45</v>
      </c>
      <c r="O252" s="36"/>
      <c r="P252" s="180">
        <f>O252*H252</f>
        <v>0</v>
      </c>
      <c r="Q252" s="180">
        <v>0.1295</v>
      </c>
      <c r="R252" s="180">
        <f>Q252*H252</f>
        <v>4.921</v>
      </c>
      <c r="S252" s="180">
        <v>0</v>
      </c>
      <c r="T252" s="181">
        <f>S252*H252</f>
        <v>0</v>
      </c>
      <c r="AR252" s="18" t="s">
        <v>156</v>
      </c>
      <c r="AT252" s="18" t="s">
        <v>153</v>
      </c>
      <c r="AU252" s="18" t="s">
        <v>22</v>
      </c>
      <c r="AY252" s="18" t="s">
        <v>152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18" t="s">
        <v>22</v>
      </c>
      <c r="BK252" s="182">
        <f>ROUND(I252*H252,2)</f>
        <v>0</v>
      </c>
      <c r="BL252" s="18" t="s">
        <v>156</v>
      </c>
      <c r="BM252" s="18" t="s">
        <v>424</v>
      </c>
    </row>
    <row r="253" spans="2:47" s="1" customFormat="1" ht="40.5">
      <c r="B253" s="35"/>
      <c r="D253" s="183" t="s">
        <v>158</v>
      </c>
      <c r="F253" s="184" t="s">
        <v>425</v>
      </c>
      <c r="I253" s="146"/>
      <c r="L253" s="35"/>
      <c r="M253" s="64"/>
      <c r="N253" s="36"/>
      <c r="O253" s="36"/>
      <c r="P253" s="36"/>
      <c r="Q253" s="36"/>
      <c r="R253" s="36"/>
      <c r="S253" s="36"/>
      <c r="T253" s="65"/>
      <c r="AT253" s="18" t="s">
        <v>158</v>
      </c>
      <c r="AU253" s="18" t="s">
        <v>22</v>
      </c>
    </row>
    <row r="254" spans="2:51" s="12" customFormat="1" ht="13.5">
      <c r="B254" s="185"/>
      <c r="D254" s="186" t="s">
        <v>159</v>
      </c>
      <c r="E254" s="187" t="s">
        <v>20</v>
      </c>
      <c r="F254" s="188" t="s">
        <v>426</v>
      </c>
      <c r="H254" s="189">
        <v>38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94" t="s">
        <v>159</v>
      </c>
      <c r="AU254" s="194" t="s">
        <v>22</v>
      </c>
      <c r="AV254" s="12" t="s">
        <v>82</v>
      </c>
      <c r="AW254" s="12" t="s">
        <v>38</v>
      </c>
      <c r="AX254" s="12" t="s">
        <v>22</v>
      </c>
      <c r="AY254" s="194" t="s">
        <v>152</v>
      </c>
    </row>
    <row r="255" spans="2:65" s="1" customFormat="1" ht="22.5" customHeight="1">
      <c r="B255" s="170"/>
      <c r="C255" s="207" t="s">
        <v>427</v>
      </c>
      <c r="D255" s="207" t="s">
        <v>186</v>
      </c>
      <c r="E255" s="208" t="s">
        <v>428</v>
      </c>
      <c r="F255" s="209" t="s">
        <v>429</v>
      </c>
      <c r="G255" s="210" t="s">
        <v>417</v>
      </c>
      <c r="H255" s="211">
        <v>38.76</v>
      </c>
      <c r="I255" s="212"/>
      <c r="J255" s="213">
        <f>ROUND(I255*H255,2)</f>
        <v>0</v>
      </c>
      <c r="K255" s="209" t="s">
        <v>163</v>
      </c>
      <c r="L255" s="214"/>
      <c r="M255" s="215" t="s">
        <v>20</v>
      </c>
      <c r="N255" s="216" t="s">
        <v>45</v>
      </c>
      <c r="O255" s="36"/>
      <c r="P255" s="180">
        <f>O255*H255</f>
        <v>0</v>
      </c>
      <c r="Q255" s="180">
        <v>0.028</v>
      </c>
      <c r="R255" s="180">
        <f>Q255*H255</f>
        <v>1.08528</v>
      </c>
      <c r="S255" s="180">
        <v>0</v>
      </c>
      <c r="T255" s="181">
        <f>S255*H255</f>
        <v>0</v>
      </c>
      <c r="AR255" s="18" t="s">
        <v>189</v>
      </c>
      <c r="AT255" s="18" t="s">
        <v>186</v>
      </c>
      <c r="AU255" s="18" t="s">
        <v>22</v>
      </c>
      <c r="AY255" s="18" t="s">
        <v>152</v>
      </c>
      <c r="BE255" s="182">
        <f>IF(N255="základní",J255,0)</f>
        <v>0</v>
      </c>
      <c r="BF255" s="182">
        <f>IF(N255="snížená",J255,0)</f>
        <v>0</v>
      </c>
      <c r="BG255" s="182">
        <f>IF(N255="zákl. přenesená",J255,0)</f>
        <v>0</v>
      </c>
      <c r="BH255" s="182">
        <f>IF(N255="sníž. přenesená",J255,0)</f>
        <v>0</v>
      </c>
      <c r="BI255" s="182">
        <f>IF(N255="nulová",J255,0)</f>
        <v>0</v>
      </c>
      <c r="BJ255" s="18" t="s">
        <v>22</v>
      </c>
      <c r="BK255" s="182">
        <f>ROUND(I255*H255,2)</f>
        <v>0</v>
      </c>
      <c r="BL255" s="18" t="s">
        <v>156</v>
      </c>
      <c r="BM255" s="18" t="s">
        <v>430</v>
      </c>
    </row>
    <row r="256" spans="2:47" s="1" customFormat="1" ht="27">
      <c r="B256" s="35"/>
      <c r="D256" s="183" t="s">
        <v>158</v>
      </c>
      <c r="F256" s="184" t="s">
        <v>431</v>
      </c>
      <c r="I256" s="146"/>
      <c r="L256" s="35"/>
      <c r="M256" s="64"/>
      <c r="N256" s="36"/>
      <c r="O256" s="36"/>
      <c r="P256" s="36"/>
      <c r="Q256" s="36"/>
      <c r="R256" s="36"/>
      <c r="S256" s="36"/>
      <c r="T256" s="65"/>
      <c r="AT256" s="18" t="s">
        <v>158</v>
      </c>
      <c r="AU256" s="18" t="s">
        <v>22</v>
      </c>
    </row>
    <row r="257" spans="2:47" s="1" customFormat="1" ht="27">
      <c r="B257" s="35"/>
      <c r="D257" s="183" t="s">
        <v>176</v>
      </c>
      <c r="F257" s="206" t="s">
        <v>432</v>
      </c>
      <c r="I257" s="146"/>
      <c r="L257" s="35"/>
      <c r="M257" s="64"/>
      <c r="N257" s="36"/>
      <c r="O257" s="36"/>
      <c r="P257" s="36"/>
      <c r="Q257" s="36"/>
      <c r="R257" s="36"/>
      <c r="S257" s="36"/>
      <c r="T257" s="65"/>
      <c r="AT257" s="18" t="s">
        <v>176</v>
      </c>
      <c r="AU257" s="18" t="s">
        <v>22</v>
      </c>
    </row>
    <row r="258" spans="2:51" s="12" customFormat="1" ht="13.5">
      <c r="B258" s="185"/>
      <c r="D258" s="186" t="s">
        <v>159</v>
      </c>
      <c r="F258" s="188" t="s">
        <v>433</v>
      </c>
      <c r="H258" s="189">
        <v>38.76</v>
      </c>
      <c r="I258" s="190"/>
      <c r="L258" s="185"/>
      <c r="M258" s="191"/>
      <c r="N258" s="192"/>
      <c r="O258" s="192"/>
      <c r="P258" s="192"/>
      <c r="Q258" s="192"/>
      <c r="R258" s="192"/>
      <c r="S258" s="192"/>
      <c r="T258" s="193"/>
      <c r="AT258" s="194" t="s">
        <v>159</v>
      </c>
      <c r="AU258" s="194" t="s">
        <v>22</v>
      </c>
      <c r="AV258" s="12" t="s">
        <v>82</v>
      </c>
      <c r="AW258" s="12" t="s">
        <v>4</v>
      </c>
      <c r="AX258" s="12" t="s">
        <v>22</v>
      </c>
      <c r="AY258" s="194" t="s">
        <v>152</v>
      </c>
    </row>
    <row r="259" spans="2:65" s="1" customFormat="1" ht="22.5" customHeight="1">
      <c r="B259" s="170"/>
      <c r="C259" s="207" t="s">
        <v>434</v>
      </c>
      <c r="D259" s="207" t="s">
        <v>186</v>
      </c>
      <c r="E259" s="208" t="s">
        <v>435</v>
      </c>
      <c r="F259" s="209" t="s">
        <v>436</v>
      </c>
      <c r="G259" s="210" t="s">
        <v>417</v>
      </c>
      <c r="H259" s="211">
        <v>47.736</v>
      </c>
      <c r="I259" s="212"/>
      <c r="J259" s="213">
        <f>ROUND(I259*H259,2)</f>
        <v>0</v>
      </c>
      <c r="K259" s="209" t="s">
        <v>20</v>
      </c>
      <c r="L259" s="214"/>
      <c r="M259" s="215" t="s">
        <v>20</v>
      </c>
      <c r="N259" s="216" t="s">
        <v>45</v>
      </c>
      <c r="O259" s="36"/>
      <c r="P259" s="180">
        <f>O259*H259</f>
        <v>0</v>
      </c>
      <c r="Q259" s="180">
        <v>0</v>
      </c>
      <c r="R259" s="180">
        <f>Q259*H259</f>
        <v>0</v>
      </c>
      <c r="S259" s="180">
        <v>0</v>
      </c>
      <c r="T259" s="181">
        <f>S259*H259</f>
        <v>0</v>
      </c>
      <c r="AR259" s="18" t="s">
        <v>189</v>
      </c>
      <c r="AT259" s="18" t="s">
        <v>186</v>
      </c>
      <c r="AU259" s="18" t="s">
        <v>22</v>
      </c>
      <c r="AY259" s="18" t="s">
        <v>152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8" t="s">
        <v>22</v>
      </c>
      <c r="BK259" s="182">
        <f>ROUND(I259*H259,2)</f>
        <v>0</v>
      </c>
      <c r="BL259" s="18" t="s">
        <v>156</v>
      </c>
      <c r="BM259" s="18" t="s">
        <v>437</v>
      </c>
    </row>
    <row r="260" spans="2:47" s="1" customFormat="1" ht="27">
      <c r="B260" s="35"/>
      <c r="D260" s="183" t="s">
        <v>176</v>
      </c>
      <c r="F260" s="206" t="s">
        <v>438</v>
      </c>
      <c r="I260" s="146"/>
      <c r="L260" s="35"/>
      <c r="M260" s="64"/>
      <c r="N260" s="36"/>
      <c r="O260" s="36"/>
      <c r="P260" s="36"/>
      <c r="Q260" s="36"/>
      <c r="R260" s="36"/>
      <c r="S260" s="36"/>
      <c r="T260" s="65"/>
      <c r="AT260" s="18" t="s">
        <v>176</v>
      </c>
      <c r="AU260" s="18" t="s">
        <v>22</v>
      </c>
    </row>
    <row r="261" spans="2:51" s="12" customFormat="1" ht="13.5">
      <c r="B261" s="185"/>
      <c r="D261" s="183" t="s">
        <v>159</v>
      </c>
      <c r="E261" s="194" t="s">
        <v>20</v>
      </c>
      <c r="F261" s="195" t="s">
        <v>439</v>
      </c>
      <c r="H261" s="196">
        <v>46.8</v>
      </c>
      <c r="I261" s="190"/>
      <c r="L261" s="185"/>
      <c r="M261" s="191"/>
      <c r="N261" s="192"/>
      <c r="O261" s="192"/>
      <c r="P261" s="192"/>
      <c r="Q261" s="192"/>
      <c r="R261" s="192"/>
      <c r="S261" s="192"/>
      <c r="T261" s="193"/>
      <c r="AT261" s="194" t="s">
        <v>159</v>
      </c>
      <c r="AU261" s="194" t="s">
        <v>22</v>
      </c>
      <c r="AV261" s="12" t="s">
        <v>82</v>
      </c>
      <c r="AW261" s="12" t="s">
        <v>38</v>
      </c>
      <c r="AX261" s="12" t="s">
        <v>74</v>
      </c>
      <c r="AY261" s="194" t="s">
        <v>152</v>
      </c>
    </row>
    <row r="262" spans="2:51" s="12" customFormat="1" ht="13.5">
      <c r="B262" s="185"/>
      <c r="D262" s="183" t="s">
        <v>159</v>
      </c>
      <c r="F262" s="195" t="s">
        <v>440</v>
      </c>
      <c r="H262" s="196">
        <v>47.736</v>
      </c>
      <c r="I262" s="190"/>
      <c r="L262" s="185"/>
      <c r="M262" s="191"/>
      <c r="N262" s="192"/>
      <c r="O262" s="192"/>
      <c r="P262" s="192"/>
      <c r="Q262" s="192"/>
      <c r="R262" s="192"/>
      <c r="S262" s="192"/>
      <c r="T262" s="193"/>
      <c r="AT262" s="194" t="s">
        <v>159</v>
      </c>
      <c r="AU262" s="194" t="s">
        <v>22</v>
      </c>
      <c r="AV262" s="12" t="s">
        <v>82</v>
      </c>
      <c r="AW262" s="12" t="s">
        <v>4</v>
      </c>
      <c r="AX262" s="12" t="s">
        <v>22</v>
      </c>
      <c r="AY262" s="194" t="s">
        <v>152</v>
      </c>
    </row>
    <row r="263" spans="2:63" s="11" customFormat="1" ht="36.75" customHeight="1">
      <c r="B263" s="158"/>
      <c r="D263" s="159" t="s">
        <v>73</v>
      </c>
      <c r="E263" s="160" t="s">
        <v>441</v>
      </c>
      <c r="F263" s="160" t="s">
        <v>442</v>
      </c>
      <c r="I263" s="161"/>
      <c r="J263" s="162">
        <f>BK263</f>
        <v>0</v>
      </c>
      <c r="L263" s="158"/>
      <c r="M263" s="163"/>
      <c r="N263" s="164"/>
      <c r="O263" s="164"/>
      <c r="P263" s="165">
        <f>SUM(P264:P294)</f>
        <v>0</v>
      </c>
      <c r="Q263" s="164"/>
      <c r="R263" s="165">
        <f>SUM(R264:R294)</f>
        <v>47.46048</v>
      </c>
      <c r="S263" s="164"/>
      <c r="T263" s="166">
        <f>SUM(T264:T294)</f>
        <v>0</v>
      </c>
      <c r="AR263" s="167" t="s">
        <v>22</v>
      </c>
      <c r="AT263" s="168" t="s">
        <v>73</v>
      </c>
      <c r="AU263" s="168" t="s">
        <v>74</v>
      </c>
      <c r="AY263" s="167" t="s">
        <v>152</v>
      </c>
      <c r="BK263" s="169">
        <f>SUM(BK264:BK294)</f>
        <v>0</v>
      </c>
    </row>
    <row r="264" spans="2:65" s="1" customFormat="1" ht="22.5" customHeight="1">
      <c r="B264" s="170"/>
      <c r="C264" s="171" t="s">
        <v>443</v>
      </c>
      <c r="D264" s="171" t="s">
        <v>153</v>
      </c>
      <c r="E264" s="172" t="s">
        <v>444</v>
      </c>
      <c r="F264" s="173" t="s">
        <v>445</v>
      </c>
      <c r="G264" s="174" t="s">
        <v>102</v>
      </c>
      <c r="H264" s="175">
        <v>192</v>
      </c>
      <c r="I264" s="176"/>
      <c r="J264" s="177">
        <f>ROUND(I264*H264,2)</f>
        <v>0</v>
      </c>
      <c r="K264" s="173" t="s">
        <v>163</v>
      </c>
      <c r="L264" s="35"/>
      <c r="M264" s="178" t="s">
        <v>20</v>
      </c>
      <c r="N264" s="179" t="s">
        <v>45</v>
      </c>
      <c r="O264" s="36"/>
      <c r="P264" s="180">
        <f>O264*H264</f>
        <v>0</v>
      </c>
      <c r="Q264" s="180">
        <v>0.00089</v>
      </c>
      <c r="R264" s="180">
        <f>Q264*H264</f>
        <v>0.17087999999999998</v>
      </c>
      <c r="S264" s="180">
        <v>0</v>
      </c>
      <c r="T264" s="181">
        <f>S264*H264</f>
        <v>0</v>
      </c>
      <c r="AR264" s="18" t="s">
        <v>156</v>
      </c>
      <c r="AT264" s="18" t="s">
        <v>153</v>
      </c>
      <c r="AU264" s="18" t="s">
        <v>22</v>
      </c>
      <c r="AY264" s="18" t="s">
        <v>152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18" t="s">
        <v>22</v>
      </c>
      <c r="BK264" s="182">
        <f>ROUND(I264*H264,2)</f>
        <v>0</v>
      </c>
      <c r="BL264" s="18" t="s">
        <v>156</v>
      </c>
      <c r="BM264" s="18" t="s">
        <v>446</v>
      </c>
    </row>
    <row r="265" spans="2:47" s="1" customFormat="1" ht="27">
      <c r="B265" s="35"/>
      <c r="D265" s="183" t="s">
        <v>158</v>
      </c>
      <c r="F265" s="184" t="s">
        <v>447</v>
      </c>
      <c r="I265" s="146"/>
      <c r="L265" s="35"/>
      <c r="M265" s="64"/>
      <c r="N265" s="36"/>
      <c r="O265" s="36"/>
      <c r="P265" s="36"/>
      <c r="Q265" s="36"/>
      <c r="R265" s="36"/>
      <c r="S265" s="36"/>
      <c r="T265" s="65"/>
      <c r="AT265" s="18" t="s">
        <v>158</v>
      </c>
      <c r="AU265" s="18" t="s">
        <v>22</v>
      </c>
    </row>
    <row r="266" spans="2:51" s="12" customFormat="1" ht="13.5">
      <c r="B266" s="185"/>
      <c r="D266" s="186" t="s">
        <v>159</v>
      </c>
      <c r="E266" s="187" t="s">
        <v>20</v>
      </c>
      <c r="F266" s="188" t="s">
        <v>448</v>
      </c>
      <c r="H266" s="189">
        <v>192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94" t="s">
        <v>159</v>
      </c>
      <c r="AU266" s="194" t="s">
        <v>22</v>
      </c>
      <c r="AV266" s="12" t="s">
        <v>82</v>
      </c>
      <c r="AW266" s="12" t="s">
        <v>38</v>
      </c>
      <c r="AX266" s="12" t="s">
        <v>22</v>
      </c>
      <c r="AY266" s="194" t="s">
        <v>152</v>
      </c>
    </row>
    <row r="267" spans="2:65" s="1" customFormat="1" ht="22.5" customHeight="1">
      <c r="B267" s="170"/>
      <c r="C267" s="171" t="s">
        <v>449</v>
      </c>
      <c r="D267" s="171" t="s">
        <v>153</v>
      </c>
      <c r="E267" s="172" t="s">
        <v>450</v>
      </c>
      <c r="F267" s="173" t="s">
        <v>451</v>
      </c>
      <c r="G267" s="174" t="s">
        <v>98</v>
      </c>
      <c r="H267" s="175">
        <v>192</v>
      </c>
      <c r="I267" s="176"/>
      <c r="J267" s="177">
        <f>ROUND(I267*H267,2)</f>
        <v>0</v>
      </c>
      <c r="K267" s="173" t="s">
        <v>163</v>
      </c>
      <c r="L267" s="35"/>
      <c r="M267" s="178" t="s">
        <v>20</v>
      </c>
      <c r="N267" s="179" t="s">
        <v>45</v>
      </c>
      <c r="O267" s="36"/>
      <c r="P267" s="180">
        <f>O267*H267</f>
        <v>0</v>
      </c>
      <c r="Q267" s="180">
        <v>0.2463</v>
      </c>
      <c r="R267" s="180">
        <f>Q267*H267</f>
        <v>47.2896</v>
      </c>
      <c r="S267" s="180">
        <v>0</v>
      </c>
      <c r="T267" s="181">
        <f>S267*H267</f>
        <v>0</v>
      </c>
      <c r="AR267" s="18" t="s">
        <v>156</v>
      </c>
      <c r="AT267" s="18" t="s">
        <v>153</v>
      </c>
      <c r="AU267" s="18" t="s">
        <v>22</v>
      </c>
      <c r="AY267" s="18" t="s">
        <v>152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22</v>
      </c>
      <c r="BK267" s="182">
        <f>ROUND(I267*H267,2)</f>
        <v>0</v>
      </c>
      <c r="BL267" s="18" t="s">
        <v>156</v>
      </c>
      <c r="BM267" s="18" t="s">
        <v>452</v>
      </c>
    </row>
    <row r="268" spans="2:47" s="1" customFormat="1" ht="40.5">
      <c r="B268" s="35"/>
      <c r="D268" s="183" t="s">
        <v>158</v>
      </c>
      <c r="F268" s="184" t="s">
        <v>453</v>
      </c>
      <c r="I268" s="146"/>
      <c r="L268" s="35"/>
      <c r="M268" s="64"/>
      <c r="N268" s="36"/>
      <c r="O268" s="36"/>
      <c r="P268" s="36"/>
      <c r="Q268" s="36"/>
      <c r="R268" s="36"/>
      <c r="S268" s="36"/>
      <c r="T268" s="65"/>
      <c r="AT268" s="18" t="s">
        <v>158</v>
      </c>
      <c r="AU268" s="18" t="s">
        <v>22</v>
      </c>
    </row>
    <row r="269" spans="2:51" s="12" customFormat="1" ht="13.5">
      <c r="B269" s="185"/>
      <c r="D269" s="186" t="s">
        <v>159</v>
      </c>
      <c r="E269" s="187" t="s">
        <v>97</v>
      </c>
      <c r="F269" s="188" t="s">
        <v>454</v>
      </c>
      <c r="H269" s="189">
        <v>192</v>
      </c>
      <c r="I269" s="190"/>
      <c r="L269" s="185"/>
      <c r="M269" s="191"/>
      <c r="N269" s="192"/>
      <c r="O269" s="192"/>
      <c r="P269" s="192"/>
      <c r="Q269" s="192"/>
      <c r="R269" s="192"/>
      <c r="S269" s="192"/>
      <c r="T269" s="193"/>
      <c r="AT269" s="194" t="s">
        <v>159</v>
      </c>
      <c r="AU269" s="194" t="s">
        <v>22</v>
      </c>
      <c r="AV269" s="12" t="s">
        <v>82</v>
      </c>
      <c r="AW269" s="12" t="s">
        <v>38</v>
      </c>
      <c r="AX269" s="12" t="s">
        <v>22</v>
      </c>
      <c r="AY269" s="194" t="s">
        <v>152</v>
      </c>
    </row>
    <row r="270" spans="2:65" s="1" customFormat="1" ht="22.5" customHeight="1">
      <c r="B270" s="170"/>
      <c r="C270" s="171" t="s">
        <v>455</v>
      </c>
      <c r="D270" s="171" t="s">
        <v>153</v>
      </c>
      <c r="E270" s="172" t="s">
        <v>456</v>
      </c>
      <c r="F270" s="173" t="s">
        <v>457</v>
      </c>
      <c r="G270" s="174" t="s">
        <v>458</v>
      </c>
      <c r="H270" s="175">
        <v>35</v>
      </c>
      <c r="I270" s="176"/>
      <c r="J270" s="177">
        <f>ROUND(I270*H270,2)</f>
        <v>0</v>
      </c>
      <c r="K270" s="173" t="s">
        <v>20</v>
      </c>
      <c r="L270" s="35"/>
      <c r="M270" s="178" t="s">
        <v>20</v>
      </c>
      <c r="N270" s="179" t="s">
        <v>45</v>
      </c>
      <c r="O270" s="36"/>
      <c r="P270" s="180">
        <f>O270*H270</f>
        <v>0</v>
      </c>
      <c r="Q270" s="180">
        <v>0</v>
      </c>
      <c r="R270" s="180">
        <f>Q270*H270</f>
        <v>0</v>
      </c>
      <c r="S270" s="180">
        <v>0</v>
      </c>
      <c r="T270" s="181">
        <f>S270*H270</f>
        <v>0</v>
      </c>
      <c r="AR270" s="18" t="s">
        <v>156</v>
      </c>
      <c r="AT270" s="18" t="s">
        <v>153</v>
      </c>
      <c r="AU270" s="18" t="s">
        <v>22</v>
      </c>
      <c r="AY270" s="18" t="s">
        <v>152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18" t="s">
        <v>22</v>
      </c>
      <c r="BK270" s="182">
        <f>ROUND(I270*H270,2)</f>
        <v>0</v>
      </c>
      <c r="BL270" s="18" t="s">
        <v>156</v>
      </c>
      <c r="BM270" s="18" t="s">
        <v>459</v>
      </c>
    </row>
    <row r="271" spans="2:65" s="1" customFormat="1" ht="22.5" customHeight="1">
      <c r="B271" s="170"/>
      <c r="C271" s="171" t="s">
        <v>460</v>
      </c>
      <c r="D271" s="171" t="s">
        <v>153</v>
      </c>
      <c r="E271" s="172" t="s">
        <v>461</v>
      </c>
      <c r="F271" s="173" t="s">
        <v>462</v>
      </c>
      <c r="G271" s="174" t="s">
        <v>458</v>
      </c>
      <c r="H271" s="175">
        <v>15</v>
      </c>
      <c r="I271" s="176"/>
      <c r="J271" s="177">
        <f>ROUND(I271*H271,2)</f>
        <v>0</v>
      </c>
      <c r="K271" s="173" t="s">
        <v>20</v>
      </c>
      <c r="L271" s="35"/>
      <c r="M271" s="178" t="s">
        <v>20</v>
      </c>
      <c r="N271" s="179" t="s">
        <v>45</v>
      </c>
      <c r="O271" s="36"/>
      <c r="P271" s="180">
        <f>O271*H271</f>
        <v>0</v>
      </c>
      <c r="Q271" s="180">
        <v>0</v>
      </c>
      <c r="R271" s="180">
        <f>Q271*H271</f>
        <v>0</v>
      </c>
      <c r="S271" s="180">
        <v>0</v>
      </c>
      <c r="T271" s="181">
        <f>S271*H271</f>
        <v>0</v>
      </c>
      <c r="AR271" s="18" t="s">
        <v>156</v>
      </c>
      <c r="AT271" s="18" t="s">
        <v>153</v>
      </c>
      <c r="AU271" s="18" t="s">
        <v>22</v>
      </c>
      <c r="AY271" s="18" t="s">
        <v>152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22</v>
      </c>
      <c r="BK271" s="182">
        <f>ROUND(I271*H271,2)</f>
        <v>0</v>
      </c>
      <c r="BL271" s="18" t="s">
        <v>156</v>
      </c>
      <c r="BM271" s="18" t="s">
        <v>463</v>
      </c>
    </row>
    <row r="272" spans="2:65" s="1" customFormat="1" ht="22.5" customHeight="1">
      <c r="B272" s="170"/>
      <c r="C272" s="171" t="s">
        <v>464</v>
      </c>
      <c r="D272" s="171" t="s">
        <v>153</v>
      </c>
      <c r="E272" s="172" t="s">
        <v>465</v>
      </c>
      <c r="F272" s="173" t="s">
        <v>466</v>
      </c>
      <c r="G272" s="174" t="s">
        <v>467</v>
      </c>
      <c r="H272" s="175">
        <v>1</v>
      </c>
      <c r="I272" s="176"/>
      <c r="J272" s="177">
        <f>ROUND(I272*H272,2)</f>
        <v>0</v>
      </c>
      <c r="K272" s="173" t="s">
        <v>20</v>
      </c>
      <c r="L272" s="35"/>
      <c r="M272" s="178" t="s">
        <v>20</v>
      </c>
      <c r="N272" s="179" t="s">
        <v>45</v>
      </c>
      <c r="O272" s="36"/>
      <c r="P272" s="180">
        <f>O272*H272</f>
        <v>0</v>
      </c>
      <c r="Q272" s="180">
        <v>0</v>
      </c>
      <c r="R272" s="180">
        <f>Q272*H272</f>
        <v>0</v>
      </c>
      <c r="S272" s="180">
        <v>0</v>
      </c>
      <c r="T272" s="181">
        <f>S272*H272</f>
        <v>0</v>
      </c>
      <c r="AR272" s="18" t="s">
        <v>156</v>
      </c>
      <c r="AT272" s="18" t="s">
        <v>153</v>
      </c>
      <c r="AU272" s="18" t="s">
        <v>22</v>
      </c>
      <c r="AY272" s="18" t="s">
        <v>152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18" t="s">
        <v>22</v>
      </c>
      <c r="BK272" s="182">
        <f>ROUND(I272*H272,2)</f>
        <v>0</v>
      </c>
      <c r="BL272" s="18" t="s">
        <v>156</v>
      </c>
      <c r="BM272" s="18" t="s">
        <v>468</v>
      </c>
    </row>
    <row r="273" spans="2:47" s="1" customFormat="1" ht="13.5">
      <c r="B273" s="35"/>
      <c r="D273" s="186" t="s">
        <v>158</v>
      </c>
      <c r="F273" s="227" t="s">
        <v>469</v>
      </c>
      <c r="I273" s="146"/>
      <c r="L273" s="35"/>
      <c r="M273" s="64"/>
      <c r="N273" s="36"/>
      <c r="O273" s="36"/>
      <c r="P273" s="36"/>
      <c r="Q273" s="36"/>
      <c r="R273" s="36"/>
      <c r="S273" s="36"/>
      <c r="T273" s="65"/>
      <c r="AT273" s="18" t="s">
        <v>158</v>
      </c>
      <c r="AU273" s="18" t="s">
        <v>22</v>
      </c>
    </row>
    <row r="274" spans="2:65" s="1" customFormat="1" ht="22.5" customHeight="1">
      <c r="B274" s="170"/>
      <c r="C274" s="171" t="s">
        <v>470</v>
      </c>
      <c r="D274" s="171" t="s">
        <v>153</v>
      </c>
      <c r="E274" s="172" t="s">
        <v>471</v>
      </c>
      <c r="F274" s="173" t="s">
        <v>472</v>
      </c>
      <c r="G274" s="174" t="s">
        <v>467</v>
      </c>
      <c r="H274" s="175">
        <v>6</v>
      </c>
      <c r="I274" s="176"/>
      <c r="J274" s="177">
        <f>ROUND(I274*H274,2)</f>
        <v>0</v>
      </c>
      <c r="K274" s="173" t="s">
        <v>20</v>
      </c>
      <c r="L274" s="35"/>
      <c r="M274" s="178" t="s">
        <v>20</v>
      </c>
      <c r="N274" s="179" t="s">
        <v>45</v>
      </c>
      <c r="O274" s="36"/>
      <c r="P274" s="180">
        <f>O274*H274</f>
        <v>0</v>
      </c>
      <c r="Q274" s="180">
        <v>0</v>
      </c>
      <c r="R274" s="180">
        <f>Q274*H274</f>
        <v>0</v>
      </c>
      <c r="S274" s="180">
        <v>0</v>
      </c>
      <c r="T274" s="181">
        <f>S274*H274</f>
        <v>0</v>
      </c>
      <c r="AR274" s="18" t="s">
        <v>156</v>
      </c>
      <c r="AT274" s="18" t="s">
        <v>153</v>
      </c>
      <c r="AU274" s="18" t="s">
        <v>22</v>
      </c>
      <c r="AY274" s="18" t="s">
        <v>152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22</v>
      </c>
      <c r="BK274" s="182">
        <f>ROUND(I274*H274,2)</f>
        <v>0</v>
      </c>
      <c r="BL274" s="18" t="s">
        <v>156</v>
      </c>
      <c r="BM274" s="18" t="s">
        <v>473</v>
      </c>
    </row>
    <row r="275" spans="2:47" s="1" customFormat="1" ht="13.5">
      <c r="B275" s="35"/>
      <c r="D275" s="186" t="s">
        <v>158</v>
      </c>
      <c r="F275" s="227" t="s">
        <v>474</v>
      </c>
      <c r="I275" s="146"/>
      <c r="L275" s="35"/>
      <c r="M275" s="64"/>
      <c r="N275" s="36"/>
      <c r="O275" s="36"/>
      <c r="P275" s="36"/>
      <c r="Q275" s="36"/>
      <c r="R275" s="36"/>
      <c r="S275" s="36"/>
      <c r="T275" s="65"/>
      <c r="AT275" s="18" t="s">
        <v>158</v>
      </c>
      <c r="AU275" s="18" t="s">
        <v>22</v>
      </c>
    </row>
    <row r="276" spans="2:65" s="1" customFormat="1" ht="22.5" customHeight="1">
      <c r="B276" s="170"/>
      <c r="C276" s="171" t="s">
        <v>475</v>
      </c>
      <c r="D276" s="171" t="s">
        <v>153</v>
      </c>
      <c r="E276" s="172" t="s">
        <v>476</v>
      </c>
      <c r="F276" s="173" t="s">
        <v>477</v>
      </c>
      <c r="G276" s="174" t="s">
        <v>467</v>
      </c>
      <c r="H276" s="175">
        <v>10</v>
      </c>
      <c r="I276" s="176"/>
      <c r="J276" s="177">
        <f>ROUND(I276*H276,2)</f>
        <v>0</v>
      </c>
      <c r="K276" s="173" t="s">
        <v>20</v>
      </c>
      <c r="L276" s="35"/>
      <c r="M276" s="178" t="s">
        <v>20</v>
      </c>
      <c r="N276" s="179" t="s">
        <v>45</v>
      </c>
      <c r="O276" s="36"/>
      <c r="P276" s="180">
        <f>O276*H276</f>
        <v>0</v>
      </c>
      <c r="Q276" s="180">
        <v>0</v>
      </c>
      <c r="R276" s="180">
        <f>Q276*H276</f>
        <v>0</v>
      </c>
      <c r="S276" s="180">
        <v>0</v>
      </c>
      <c r="T276" s="181">
        <f>S276*H276</f>
        <v>0</v>
      </c>
      <c r="AR276" s="18" t="s">
        <v>156</v>
      </c>
      <c r="AT276" s="18" t="s">
        <v>153</v>
      </c>
      <c r="AU276" s="18" t="s">
        <v>22</v>
      </c>
      <c r="AY276" s="18" t="s">
        <v>152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22</v>
      </c>
      <c r="BK276" s="182">
        <f>ROUND(I276*H276,2)</f>
        <v>0</v>
      </c>
      <c r="BL276" s="18" t="s">
        <v>156</v>
      </c>
      <c r="BM276" s="18" t="s">
        <v>478</v>
      </c>
    </row>
    <row r="277" spans="2:47" s="1" customFormat="1" ht="13.5">
      <c r="B277" s="35"/>
      <c r="D277" s="183" t="s">
        <v>158</v>
      </c>
      <c r="F277" s="184" t="s">
        <v>474</v>
      </c>
      <c r="I277" s="146"/>
      <c r="L277" s="35"/>
      <c r="M277" s="64"/>
      <c r="N277" s="36"/>
      <c r="O277" s="36"/>
      <c r="P277" s="36"/>
      <c r="Q277" s="36"/>
      <c r="R277" s="36"/>
      <c r="S277" s="36"/>
      <c r="T277" s="65"/>
      <c r="AT277" s="18" t="s">
        <v>158</v>
      </c>
      <c r="AU277" s="18" t="s">
        <v>22</v>
      </c>
    </row>
    <row r="278" spans="2:47" s="1" customFormat="1" ht="54">
      <c r="B278" s="35"/>
      <c r="D278" s="186" t="s">
        <v>176</v>
      </c>
      <c r="F278" s="231" t="s">
        <v>479</v>
      </c>
      <c r="I278" s="146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176</v>
      </c>
      <c r="AU278" s="18" t="s">
        <v>22</v>
      </c>
    </row>
    <row r="279" spans="2:65" s="1" customFormat="1" ht="22.5" customHeight="1">
      <c r="B279" s="170"/>
      <c r="C279" s="171" t="s">
        <v>480</v>
      </c>
      <c r="D279" s="171" t="s">
        <v>153</v>
      </c>
      <c r="E279" s="172" t="s">
        <v>481</v>
      </c>
      <c r="F279" s="173" t="s">
        <v>482</v>
      </c>
      <c r="G279" s="174" t="s">
        <v>98</v>
      </c>
      <c r="H279" s="175">
        <v>32</v>
      </c>
      <c r="I279" s="176"/>
      <c r="J279" s="177">
        <f>ROUND(I279*H279,2)</f>
        <v>0</v>
      </c>
      <c r="K279" s="173" t="s">
        <v>20</v>
      </c>
      <c r="L279" s="35"/>
      <c r="M279" s="178" t="s">
        <v>20</v>
      </c>
      <c r="N279" s="179" t="s">
        <v>45</v>
      </c>
      <c r="O279" s="36"/>
      <c r="P279" s="180">
        <f>O279*H279</f>
        <v>0</v>
      </c>
      <c r="Q279" s="180">
        <v>0</v>
      </c>
      <c r="R279" s="180">
        <f>Q279*H279</f>
        <v>0</v>
      </c>
      <c r="S279" s="180">
        <v>0</v>
      </c>
      <c r="T279" s="181">
        <f>S279*H279</f>
        <v>0</v>
      </c>
      <c r="AR279" s="18" t="s">
        <v>156</v>
      </c>
      <c r="AT279" s="18" t="s">
        <v>153</v>
      </c>
      <c r="AU279" s="18" t="s">
        <v>22</v>
      </c>
      <c r="AY279" s="18" t="s">
        <v>152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18" t="s">
        <v>22</v>
      </c>
      <c r="BK279" s="182">
        <f>ROUND(I279*H279,2)</f>
        <v>0</v>
      </c>
      <c r="BL279" s="18" t="s">
        <v>156</v>
      </c>
      <c r="BM279" s="18" t="s">
        <v>483</v>
      </c>
    </row>
    <row r="280" spans="2:51" s="12" customFormat="1" ht="13.5">
      <c r="B280" s="185"/>
      <c r="D280" s="183" t="s">
        <v>159</v>
      </c>
      <c r="E280" s="194" t="s">
        <v>20</v>
      </c>
      <c r="F280" s="195" t="s">
        <v>484</v>
      </c>
      <c r="H280" s="196">
        <v>12</v>
      </c>
      <c r="I280" s="190"/>
      <c r="L280" s="185"/>
      <c r="M280" s="191"/>
      <c r="N280" s="192"/>
      <c r="O280" s="192"/>
      <c r="P280" s="192"/>
      <c r="Q280" s="192"/>
      <c r="R280" s="192"/>
      <c r="S280" s="192"/>
      <c r="T280" s="193"/>
      <c r="AT280" s="194" t="s">
        <v>159</v>
      </c>
      <c r="AU280" s="194" t="s">
        <v>22</v>
      </c>
      <c r="AV280" s="12" t="s">
        <v>82</v>
      </c>
      <c r="AW280" s="12" t="s">
        <v>38</v>
      </c>
      <c r="AX280" s="12" t="s">
        <v>74</v>
      </c>
      <c r="AY280" s="194" t="s">
        <v>152</v>
      </c>
    </row>
    <row r="281" spans="2:51" s="12" customFormat="1" ht="13.5">
      <c r="B281" s="185"/>
      <c r="D281" s="183" t="s">
        <v>159</v>
      </c>
      <c r="E281" s="194" t="s">
        <v>20</v>
      </c>
      <c r="F281" s="195" t="s">
        <v>485</v>
      </c>
      <c r="H281" s="196">
        <v>20</v>
      </c>
      <c r="I281" s="190"/>
      <c r="L281" s="185"/>
      <c r="M281" s="191"/>
      <c r="N281" s="192"/>
      <c r="O281" s="192"/>
      <c r="P281" s="192"/>
      <c r="Q281" s="192"/>
      <c r="R281" s="192"/>
      <c r="S281" s="192"/>
      <c r="T281" s="193"/>
      <c r="AT281" s="194" t="s">
        <v>159</v>
      </c>
      <c r="AU281" s="194" t="s">
        <v>22</v>
      </c>
      <c r="AV281" s="12" t="s">
        <v>82</v>
      </c>
      <c r="AW281" s="12" t="s">
        <v>38</v>
      </c>
      <c r="AX281" s="12" t="s">
        <v>74</v>
      </c>
      <c r="AY281" s="194" t="s">
        <v>152</v>
      </c>
    </row>
    <row r="282" spans="2:51" s="13" customFormat="1" ht="13.5">
      <c r="B282" s="197"/>
      <c r="D282" s="183" t="s">
        <v>159</v>
      </c>
      <c r="E282" s="228" t="s">
        <v>20</v>
      </c>
      <c r="F282" s="229" t="s">
        <v>170</v>
      </c>
      <c r="H282" s="230">
        <v>32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205" t="s">
        <v>159</v>
      </c>
      <c r="AU282" s="205" t="s">
        <v>22</v>
      </c>
      <c r="AV282" s="13" t="s">
        <v>156</v>
      </c>
      <c r="AW282" s="13" t="s">
        <v>38</v>
      </c>
      <c r="AX282" s="13" t="s">
        <v>22</v>
      </c>
      <c r="AY282" s="205" t="s">
        <v>152</v>
      </c>
    </row>
    <row r="283" spans="2:51" s="12" customFormat="1" ht="13.5">
      <c r="B283" s="185"/>
      <c r="D283" s="183" t="s">
        <v>159</v>
      </c>
      <c r="E283" s="194" t="s">
        <v>20</v>
      </c>
      <c r="F283" s="195" t="s">
        <v>20</v>
      </c>
      <c r="H283" s="196">
        <v>0</v>
      </c>
      <c r="I283" s="190"/>
      <c r="L283" s="185"/>
      <c r="M283" s="191"/>
      <c r="N283" s="192"/>
      <c r="O283" s="192"/>
      <c r="P283" s="192"/>
      <c r="Q283" s="192"/>
      <c r="R283" s="192"/>
      <c r="S283" s="192"/>
      <c r="T283" s="193"/>
      <c r="AT283" s="194" t="s">
        <v>159</v>
      </c>
      <c r="AU283" s="194" t="s">
        <v>22</v>
      </c>
      <c r="AV283" s="12" t="s">
        <v>82</v>
      </c>
      <c r="AW283" s="12" t="s">
        <v>38</v>
      </c>
      <c r="AX283" s="12" t="s">
        <v>74</v>
      </c>
      <c r="AY283" s="194" t="s">
        <v>152</v>
      </c>
    </row>
    <row r="284" spans="2:51" s="12" customFormat="1" ht="13.5">
      <c r="B284" s="185"/>
      <c r="D284" s="183" t="s">
        <v>159</v>
      </c>
      <c r="E284" s="194" t="s">
        <v>20</v>
      </c>
      <c r="F284" s="195" t="s">
        <v>20</v>
      </c>
      <c r="H284" s="196">
        <v>0</v>
      </c>
      <c r="I284" s="190"/>
      <c r="L284" s="185"/>
      <c r="M284" s="191"/>
      <c r="N284" s="192"/>
      <c r="O284" s="192"/>
      <c r="P284" s="192"/>
      <c r="Q284" s="192"/>
      <c r="R284" s="192"/>
      <c r="S284" s="192"/>
      <c r="T284" s="193"/>
      <c r="AT284" s="194" t="s">
        <v>159</v>
      </c>
      <c r="AU284" s="194" t="s">
        <v>22</v>
      </c>
      <c r="AV284" s="12" t="s">
        <v>82</v>
      </c>
      <c r="AW284" s="12" t="s">
        <v>38</v>
      </c>
      <c r="AX284" s="12" t="s">
        <v>74</v>
      </c>
      <c r="AY284" s="194" t="s">
        <v>152</v>
      </c>
    </row>
    <row r="285" spans="2:51" s="12" customFormat="1" ht="13.5">
      <c r="B285" s="185"/>
      <c r="D285" s="183" t="s">
        <v>159</v>
      </c>
      <c r="E285" s="194" t="s">
        <v>20</v>
      </c>
      <c r="F285" s="195" t="s">
        <v>20</v>
      </c>
      <c r="H285" s="196">
        <v>0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94" t="s">
        <v>159</v>
      </c>
      <c r="AU285" s="194" t="s">
        <v>22</v>
      </c>
      <c r="AV285" s="12" t="s">
        <v>82</v>
      </c>
      <c r="AW285" s="12" t="s">
        <v>38</v>
      </c>
      <c r="AX285" s="12" t="s">
        <v>74</v>
      </c>
      <c r="AY285" s="194" t="s">
        <v>152</v>
      </c>
    </row>
    <row r="286" spans="2:51" s="12" customFormat="1" ht="13.5">
      <c r="B286" s="185"/>
      <c r="D286" s="183" t="s">
        <v>159</v>
      </c>
      <c r="E286" s="194" t="s">
        <v>20</v>
      </c>
      <c r="F286" s="195" t="s">
        <v>20</v>
      </c>
      <c r="H286" s="196">
        <v>0</v>
      </c>
      <c r="I286" s="190"/>
      <c r="L286" s="185"/>
      <c r="M286" s="191"/>
      <c r="N286" s="192"/>
      <c r="O286" s="192"/>
      <c r="P286" s="192"/>
      <c r="Q286" s="192"/>
      <c r="R286" s="192"/>
      <c r="S286" s="192"/>
      <c r="T286" s="193"/>
      <c r="AT286" s="194" t="s">
        <v>159</v>
      </c>
      <c r="AU286" s="194" t="s">
        <v>22</v>
      </c>
      <c r="AV286" s="12" t="s">
        <v>82</v>
      </c>
      <c r="AW286" s="12" t="s">
        <v>38</v>
      </c>
      <c r="AX286" s="12" t="s">
        <v>74</v>
      </c>
      <c r="AY286" s="194" t="s">
        <v>152</v>
      </c>
    </row>
    <row r="287" spans="2:51" s="12" customFormat="1" ht="13.5">
      <c r="B287" s="185"/>
      <c r="D287" s="183" t="s">
        <v>159</v>
      </c>
      <c r="E287" s="194" t="s">
        <v>20</v>
      </c>
      <c r="F287" s="195" t="s">
        <v>20</v>
      </c>
      <c r="H287" s="196">
        <v>0</v>
      </c>
      <c r="I287" s="190"/>
      <c r="L287" s="185"/>
      <c r="M287" s="191"/>
      <c r="N287" s="192"/>
      <c r="O287" s="192"/>
      <c r="P287" s="192"/>
      <c r="Q287" s="192"/>
      <c r="R287" s="192"/>
      <c r="S287" s="192"/>
      <c r="T287" s="193"/>
      <c r="AT287" s="194" t="s">
        <v>159</v>
      </c>
      <c r="AU287" s="194" t="s">
        <v>22</v>
      </c>
      <c r="AV287" s="12" t="s">
        <v>82</v>
      </c>
      <c r="AW287" s="12" t="s">
        <v>38</v>
      </c>
      <c r="AX287" s="12" t="s">
        <v>74</v>
      </c>
      <c r="AY287" s="194" t="s">
        <v>152</v>
      </c>
    </row>
    <row r="288" spans="2:51" s="12" customFormat="1" ht="13.5">
      <c r="B288" s="185"/>
      <c r="D288" s="183" t="s">
        <v>159</v>
      </c>
      <c r="E288" s="194" t="s">
        <v>20</v>
      </c>
      <c r="F288" s="195" t="s">
        <v>20</v>
      </c>
      <c r="H288" s="196">
        <v>0</v>
      </c>
      <c r="I288" s="190"/>
      <c r="L288" s="185"/>
      <c r="M288" s="191"/>
      <c r="N288" s="192"/>
      <c r="O288" s="192"/>
      <c r="P288" s="192"/>
      <c r="Q288" s="192"/>
      <c r="R288" s="192"/>
      <c r="S288" s="192"/>
      <c r="T288" s="193"/>
      <c r="AT288" s="194" t="s">
        <v>159</v>
      </c>
      <c r="AU288" s="194" t="s">
        <v>22</v>
      </c>
      <c r="AV288" s="12" t="s">
        <v>82</v>
      </c>
      <c r="AW288" s="12" t="s">
        <v>38</v>
      </c>
      <c r="AX288" s="12" t="s">
        <v>74</v>
      </c>
      <c r="AY288" s="194" t="s">
        <v>152</v>
      </c>
    </row>
    <row r="289" spans="2:51" s="12" customFormat="1" ht="13.5">
      <c r="B289" s="185"/>
      <c r="D289" s="183" t="s">
        <v>159</v>
      </c>
      <c r="E289" s="194" t="s">
        <v>20</v>
      </c>
      <c r="F289" s="195" t="s">
        <v>20</v>
      </c>
      <c r="H289" s="196">
        <v>0</v>
      </c>
      <c r="I289" s="190"/>
      <c r="L289" s="185"/>
      <c r="M289" s="191"/>
      <c r="N289" s="192"/>
      <c r="O289" s="192"/>
      <c r="P289" s="192"/>
      <c r="Q289" s="192"/>
      <c r="R289" s="192"/>
      <c r="S289" s="192"/>
      <c r="T289" s="193"/>
      <c r="AT289" s="194" t="s">
        <v>159</v>
      </c>
      <c r="AU289" s="194" t="s">
        <v>22</v>
      </c>
      <c r="AV289" s="12" t="s">
        <v>82</v>
      </c>
      <c r="AW289" s="12" t="s">
        <v>38</v>
      </c>
      <c r="AX289" s="12" t="s">
        <v>74</v>
      </c>
      <c r="AY289" s="194" t="s">
        <v>152</v>
      </c>
    </row>
    <row r="290" spans="2:51" s="12" customFormat="1" ht="13.5">
      <c r="B290" s="185"/>
      <c r="D290" s="183" t="s">
        <v>159</v>
      </c>
      <c r="E290" s="194" t="s">
        <v>20</v>
      </c>
      <c r="F290" s="195" t="s">
        <v>20</v>
      </c>
      <c r="H290" s="196">
        <v>0</v>
      </c>
      <c r="I290" s="190"/>
      <c r="L290" s="185"/>
      <c r="M290" s="191"/>
      <c r="N290" s="192"/>
      <c r="O290" s="192"/>
      <c r="P290" s="192"/>
      <c r="Q290" s="192"/>
      <c r="R290" s="192"/>
      <c r="S290" s="192"/>
      <c r="T290" s="193"/>
      <c r="AT290" s="194" t="s">
        <v>159</v>
      </c>
      <c r="AU290" s="194" t="s">
        <v>22</v>
      </c>
      <c r="AV290" s="12" t="s">
        <v>82</v>
      </c>
      <c r="AW290" s="12" t="s">
        <v>38</v>
      </c>
      <c r="AX290" s="12" t="s">
        <v>74</v>
      </c>
      <c r="AY290" s="194" t="s">
        <v>152</v>
      </c>
    </row>
    <row r="291" spans="2:51" s="12" customFormat="1" ht="13.5">
      <c r="B291" s="185"/>
      <c r="D291" s="186" t="s">
        <v>159</v>
      </c>
      <c r="E291" s="187" t="s">
        <v>20</v>
      </c>
      <c r="F291" s="188" t="s">
        <v>20</v>
      </c>
      <c r="H291" s="189">
        <v>0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94" t="s">
        <v>159</v>
      </c>
      <c r="AU291" s="194" t="s">
        <v>22</v>
      </c>
      <c r="AV291" s="12" t="s">
        <v>82</v>
      </c>
      <c r="AW291" s="12" t="s">
        <v>38</v>
      </c>
      <c r="AX291" s="12" t="s">
        <v>74</v>
      </c>
      <c r="AY291" s="194" t="s">
        <v>152</v>
      </c>
    </row>
    <row r="292" spans="2:65" s="1" customFormat="1" ht="22.5" customHeight="1">
      <c r="B292" s="170"/>
      <c r="C292" s="171" t="s">
        <v>486</v>
      </c>
      <c r="D292" s="171" t="s">
        <v>153</v>
      </c>
      <c r="E292" s="172" t="s">
        <v>487</v>
      </c>
      <c r="F292" s="173" t="s">
        <v>488</v>
      </c>
      <c r="G292" s="174" t="s">
        <v>467</v>
      </c>
      <c r="H292" s="175">
        <v>15</v>
      </c>
      <c r="I292" s="176"/>
      <c r="J292" s="177">
        <f>ROUND(I292*H292,2)</f>
        <v>0</v>
      </c>
      <c r="K292" s="173" t="s">
        <v>20</v>
      </c>
      <c r="L292" s="35"/>
      <c r="M292" s="178" t="s">
        <v>20</v>
      </c>
      <c r="N292" s="179" t="s">
        <v>45</v>
      </c>
      <c r="O292" s="36"/>
      <c r="P292" s="180">
        <f>O292*H292</f>
        <v>0</v>
      </c>
      <c r="Q292" s="180">
        <v>0</v>
      </c>
      <c r="R292" s="180">
        <f>Q292*H292</f>
        <v>0</v>
      </c>
      <c r="S292" s="180">
        <v>0</v>
      </c>
      <c r="T292" s="181">
        <f>S292*H292</f>
        <v>0</v>
      </c>
      <c r="AR292" s="18" t="s">
        <v>156</v>
      </c>
      <c r="AT292" s="18" t="s">
        <v>153</v>
      </c>
      <c r="AU292" s="18" t="s">
        <v>22</v>
      </c>
      <c r="AY292" s="18" t="s">
        <v>152</v>
      </c>
      <c r="BE292" s="182">
        <f>IF(N292="základní",J292,0)</f>
        <v>0</v>
      </c>
      <c r="BF292" s="182">
        <f>IF(N292="snížená",J292,0)</f>
        <v>0</v>
      </c>
      <c r="BG292" s="182">
        <f>IF(N292="zákl. přenesená",J292,0)</f>
        <v>0</v>
      </c>
      <c r="BH292" s="182">
        <f>IF(N292="sníž. přenesená",J292,0)</f>
        <v>0</v>
      </c>
      <c r="BI292" s="182">
        <f>IF(N292="nulová",J292,0)</f>
        <v>0</v>
      </c>
      <c r="BJ292" s="18" t="s">
        <v>22</v>
      </c>
      <c r="BK292" s="182">
        <f>ROUND(I292*H292,2)</f>
        <v>0</v>
      </c>
      <c r="BL292" s="18" t="s">
        <v>156</v>
      </c>
      <c r="BM292" s="18" t="s">
        <v>489</v>
      </c>
    </row>
    <row r="293" spans="2:47" s="1" customFormat="1" ht="40.5">
      <c r="B293" s="35"/>
      <c r="D293" s="186" t="s">
        <v>176</v>
      </c>
      <c r="F293" s="231" t="s">
        <v>490</v>
      </c>
      <c r="I293" s="146"/>
      <c r="L293" s="35"/>
      <c r="M293" s="64"/>
      <c r="N293" s="36"/>
      <c r="O293" s="36"/>
      <c r="P293" s="36"/>
      <c r="Q293" s="36"/>
      <c r="R293" s="36"/>
      <c r="S293" s="36"/>
      <c r="T293" s="65"/>
      <c r="AT293" s="18" t="s">
        <v>176</v>
      </c>
      <c r="AU293" s="18" t="s">
        <v>22</v>
      </c>
    </row>
    <row r="294" spans="2:65" s="1" customFormat="1" ht="22.5" customHeight="1">
      <c r="B294" s="170"/>
      <c r="C294" s="171" t="s">
        <v>491</v>
      </c>
      <c r="D294" s="171" t="s">
        <v>153</v>
      </c>
      <c r="E294" s="172" t="s">
        <v>492</v>
      </c>
      <c r="F294" s="173" t="s">
        <v>493</v>
      </c>
      <c r="G294" s="174" t="s">
        <v>467</v>
      </c>
      <c r="H294" s="175">
        <v>2</v>
      </c>
      <c r="I294" s="176"/>
      <c r="J294" s="177">
        <f>ROUND(I294*H294,2)</f>
        <v>0</v>
      </c>
      <c r="K294" s="173" t="s">
        <v>20</v>
      </c>
      <c r="L294" s="35"/>
      <c r="M294" s="178" t="s">
        <v>20</v>
      </c>
      <c r="N294" s="179" t="s">
        <v>45</v>
      </c>
      <c r="O294" s="36"/>
      <c r="P294" s="180">
        <f>O294*H294</f>
        <v>0</v>
      </c>
      <c r="Q294" s="180">
        <v>0</v>
      </c>
      <c r="R294" s="180">
        <f>Q294*H294</f>
        <v>0</v>
      </c>
      <c r="S294" s="180">
        <v>0</v>
      </c>
      <c r="T294" s="181">
        <f>S294*H294</f>
        <v>0</v>
      </c>
      <c r="AR294" s="18" t="s">
        <v>156</v>
      </c>
      <c r="AT294" s="18" t="s">
        <v>153</v>
      </c>
      <c r="AU294" s="18" t="s">
        <v>22</v>
      </c>
      <c r="AY294" s="18" t="s">
        <v>152</v>
      </c>
      <c r="BE294" s="182">
        <f>IF(N294="základní",J294,0)</f>
        <v>0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18" t="s">
        <v>22</v>
      </c>
      <c r="BK294" s="182">
        <f>ROUND(I294*H294,2)</f>
        <v>0</v>
      </c>
      <c r="BL294" s="18" t="s">
        <v>156</v>
      </c>
      <c r="BM294" s="18" t="s">
        <v>494</v>
      </c>
    </row>
    <row r="295" spans="2:63" s="11" customFormat="1" ht="36.75" customHeight="1">
      <c r="B295" s="158"/>
      <c r="D295" s="159" t="s">
        <v>73</v>
      </c>
      <c r="E295" s="160" t="s">
        <v>495</v>
      </c>
      <c r="F295" s="160" t="s">
        <v>496</v>
      </c>
      <c r="I295" s="161"/>
      <c r="J295" s="162">
        <f>BK295</f>
        <v>0</v>
      </c>
      <c r="L295" s="158"/>
      <c r="M295" s="163"/>
      <c r="N295" s="164"/>
      <c r="O295" s="164"/>
      <c r="P295" s="165">
        <f>SUM(P296:P303)</f>
        <v>0</v>
      </c>
      <c r="Q295" s="164"/>
      <c r="R295" s="165">
        <f>SUM(R296:R303)</f>
        <v>0</v>
      </c>
      <c r="S295" s="164"/>
      <c r="T295" s="166">
        <f>SUM(T296:T303)</f>
        <v>0</v>
      </c>
      <c r="AR295" s="167" t="s">
        <v>22</v>
      </c>
      <c r="AT295" s="168" t="s">
        <v>73</v>
      </c>
      <c r="AU295" s="168" t="s">
        <v>74</v>
      </c>
      <c r="AY295" s="167" t="s">
        <v>152</v>
      </c>
      <c r="BK295" s="169">
        <f>SUM(BK296:BK303)</f>
        <v>0</v>
      </c>
    </row>
    <row r="296" spans="2:65" s="1" customFormat="1" ht="22.5" customHeight="1">
      <c r="B296" s="170"/>
      <c r="C296" s="171" t="s">
        <v>497</v>
      </c>
      <c r="D296" s="171" t="s">
        <v>153</v>
      </c>
      <c r="E296" s="172" t="s">
        <v>498</v>
      </c>
      <c r="F296" s="173" t="s">
        <v>499</v>
      </c>
      <c r="G296" s="174" t="s">
        <v>233</v>
      </c>
      <c r="H296" s="175">
        <v>116.258</v>
      </c>
      <c r="I296" s="176"/>
      <c r="J296" s="177">
        <f>ROUND(I296*H296,2)</f>
        <v>0</v>
      </c>
      <c r="K296" s="173" t="s">
        <v>20</v>
      </c>
      <c r="L296" s="35"/>
      <c r="M296" s="178" t="s">
        <v>20</v>
      </c>
      <c r="N296" s="179" t="s">
        <v>45</v>
      </c>
      <c r="O296" s="36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1">
        <f>S296*H296</f>
        <v>0</v>
      </c>
      <c r="AR296" s="18" t="s">
        <v>156</v>
      </c>
      <c r="AT296" s="18" t="s">
        <v>153</v>
      </c>
      <c r="AU296" s="18" t="s">
        <v>22</v>
      </c>
      <c r="AY296" s="18" t="s">
        <v>152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18" t="s">
        <v>22</v>
      </c>
      <c r="BK296" s="182">
        <f>ROUND(I296*H296,2)</f>
        <v>0</v>
      </c>
      <c r="BL296" s="18" t="s">
        <v>156</v>
      </c>
      <c r="BM296" s="18" t="s">
        <v>500</v>
      </c>
    </row>
    <row r="297" spans="2:47" s="1" customFormat="1" ht="13.5">
      <c r="B297" s="35"/>
      <c r="D297" s="183" t="s">
        <v>158</v>
      </c>
      <c r="F297" s="184" t="s">
        <v>499</v>
      </c>
      <c r="I297" s="146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158</v>
      </c>
      <c r="AU297" s="18" t="s">
        <v>22</v>
      </c>
    </row>
    <row r="298" spans="2:51" s="12" customFormat="1" ht="13.5">
      <c r="B298" s="185"/>
      <c r="D298" s="183" t="s">
        <v>159</v>
      </c>
      <c r="E298" s="194" t="s">
        <v>20</v>
      </c>
      <c r="F298" s="195" t="s">
        <v>501</v>
      </c>
      <c r="H298" s="196">
        <v>92.695</v>
      </c>
      <c r="I298" s="190"/>
      <c r="L298" s="185"/>
      <c r="M298" s="191"/>
      <c r="N298" s="192"/>
      <c r="O298" s="192"/>
      <c r="P298" s="192"/>
      <c r="Q298" s="192"/>
      <c r="R298" s="192"/>
      <c r="S298" s="192"/>
      <c r="T298" s="193"/>
      <c r="AT298" s="194" t="s">
        <v>159</v>
      </c>
      <c r="AU298" s="194" t="s">
        <v>22</v>
      </c>
      <c r="AV298" s="12" t="s">
        <v>82</v>
      </c>
      <c r="AW298" s="12" t="s">
        <v>38</v>
      </c>
      <c r="AX298" s="12" t="s">
        <v>74</v>
      </c>
      <c r="AY298" s="194" t="s">
        <v>152</v>
      </c>
    </row>
    <row r="299" spans="2:51" s="12" customFormat="1" ht="13.5">
      <c r="B299" s="185"/>
      <c r="D299" s="186" t="s">
        <v>159</v>
      </c>
      <c r="E299" s="187" t="s">
        <v>20</v>
      </c>
      <c r="F299" s="188" t="s">
        <v>502</v>
      </c>
      <c r="H299" s="189">
        <v>23.563</v>
      </c>
      <c r="I299" s="190"/>
      <c r="L299" s="185"/>
      <c r="M299" s="191"/>
      <c r="N299" s="192"/>
      <c r="O299" s="192"/>
      <c r="P299" s="192"/>
      <c r="Q299" s="192"/>
      <c r="R299" s="192"/>
      <c r="S299" s="192"/>
      <c r="T299" s="193"/>
      <c r="AT299" s="194" t="s">
        <v>159</v>
      </c>
      <c r="AU299" s="194" t="s">
        <v>22</v>
      </c>
      <c r="AV299" s="12" t="s">
        <v>82</v>
      </c>
      <c r="AW299" s="12" t="s">
        <v>38</v>
      </c>
      <c r="AX299" s="12" t="s">
        <v>74</v>
      </c>
      <c r="AY299" s="194" t="s">
        <v>152</v>
      </c>
    </row>
    <row r="300" spans="2:65" s="1" customFormat="1" ht="22.5" customHeight="1">
      <c r="B300" s="170"/>
      <c r="C300" s="171" t="s">
        <v>503</v>
      </c>
      <c r="D300" s="171" t="s">
        <v>153</v>
      </c>
      <c r="E300" s="172" t="s">
        <v>504</v>
      </c>
      <c r="F300" s="173" t="s">
        <v>505</v>
      </c>
      <c r="G300" s="174" t="s">
        <v>233</v>
      </c>
      <c r="H300" s="175">
        <v>371.2</v>
      </c>
      <c r="I300" s="176"/>
      <c r="J300" s="177">
        <f>ROUND(I300*H300,2)</f>
        <v>0</v>
      </c>
      <c r="K300" s="173" t="s">
        <v>20</v>
      </c>
      <c r="L300" s="35"/>
      <c r="M300" s="178" t="s">
        <v>20</v>
      </c>
      <c r="N300" s="179" t="s">
        <v>45</v>
      </c>
      <c r="O300" s="36"/>
      <c r="P300" s="180">
        <f>O300*H300</f>
        <v>0</v>
      </c>
      <c r="Q300" s="180">
        <v>0</v>
      </c>
      <c r="R300" s="180">
        <f>Q300*H300</f>
        <v>0</v>
      </c>
      <c r="S300" s="180">
        <v>0</v>
      </c>
      <c r="T300" s="181">
        <f>S300*H300</f>
        <v>0</v>
      </c>
      <c r="AR300" s="18" t="s">
        <v>156</v>
      </c>
      <c r="AT300" s="18" t="s">
        <v>153</v>
      </c>
      <c r="AU300" s="18" t="s">
        <v>22</v>
      </c>
      <c r="AY300" s="18" t="s">
        <v>152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18" t="s">
        <v>22</v>
      </c>
      <c r="BK300" s="182">
        <f>ROUND(I300*H300,2)</f>
        <v>0</v>
      </c>
      <c r="BL300" s="18" t="s">
        <v>156</v>
      </c>
      <c r="BM300" s="18" t="s">
        <v>506</v>
      </c>
    </row>
    <row r="301" spans="2:47" s="1" customFormat="1" ht="13.5">
      <c r="B301" s="35"/>
      <c r="D301" s="183" t="s">
        <v>158</v>
      </c>
      <c r="F301" s="184" t="s">
        <v>505</v>
      </c>
      <c r="I301" s="146"/>
      <c r="L301" s="35"/>
      <c r="M301" s="64"/>
      <c r="N301" s="36"/>
      <c r="O301" s="36"/>
      <c r="P301" s="36"/>
      <c r="Q301" s="36"/>
      <c r="R301" s="36"/>
      <c r="S301" s="36"/>
      <c r="T301" s="65"/>
      <c r="AT301" s="18" t="s">
        <v>158</v>
      </c>
      <c r="AU301" s="18" t="s">
        <v>22</v>
      </c>
    </row>
    <row r="302" spans="2:51" s="12" customFormat="1" ht="13.5">
      <c r="B302" s="185"/>
      <c r="D302" s="183" t="s">
        <v>159</v>
      </c>
      <c r="E302" s="194" t="s">
        <v>20</v>
      </c>
      <c r="F302" s="195" t="s">
        <v>507</v>
      </c>
      <c r="H302" s="196">
        <v>1301.274</v>
      </c>
      <c r="I302" s="190"/>
      <c r="L302" s="185"/>
      <c r="M302" s="191"/>
      <c r="N302" s="192"/>
      <c r="O302" s="192"/>
      <c r="P302" s="192"/>
      <c r="Q302" s="192"/>
      <c r="R302" s="192"/>
      <c r="S302" s="192"/>
      <c r="T302" s="193"/>
      <c r="AT302" s="194" t="s">
        <v>159</v>
      </c>
      <c r="AU302" s="194" t="s">
        <v>22</v>
      </c>
      <c r="AV302" s="12" t="s">
        <v>82</v>
      </c>
      <c r="AW302" s="12" t="s">
        <v>38</v>
      </c>
      <c r="AX302" s="12" t="s">
        <v>74</v>
      </c>
      <c r="AY302" s="194" t="s">
        <v>152</v>
      </c>
    </row>
    <row r="303" spans="2:51" s="12" customFormat="1" ht="13.5">
      <c r="B303" s="185"/>
      <c r="D303" s="183" t="s">
        <v>159</v>
      </c>
      <c r="E303" s="194" t="s">
        <v>20</v>
      </c>
      <c r="F303" s="195" t="s">
        <v>508</v>
      </c>
      <c r="H303" s="196">
        <v>371.2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94" t="s">
        <v>159</v>
      </c>
      <c r="AU303" s="194" t="s">
        <v>22</v>
      </c>
      <c r="AV303" s="12" t="s">
        <v>82</v>
      </c>
      <c r="AW303" s="12" t="s">
        <v>38</v>
      </c>
      <c r="AX303" s="12" t="s">
        <v>22</v>
      </c>
      <c r="AY303" s="194" t="s">
        <v>152</v>
      </c>
    </row>
    <row r="304" spans="2:63" s="11" customFormat="1" ht="36.75" customHeight="1">
      <c r="B304" s="158"/>
      <c r="D304" s="159" t="s">
        <v>73</v>
      </c>
      <c r="E304" s="160" t="s">
        <v>509</v>
      </c>
      <c r="F304" s="160" t="s">
        <v>510</v>
      </c>
      <c r="I304" s="161"/>
      <c r="J304" s="162">
        <f>BK304</f>
        <v>0</v>
      </c>
      <c r="L304" s="158"/>
      <c r="M304" s="163"/>
      <c r="N304" s="164"/>
      <c r="O304" s="164"/>
      <c r="P304" s="165">
        <f>SUM(P305:P310)</f>
        <v>0</v>
      </c>
      <c r="Q304" s="164"/>
      <c r="R304" s="165">
        <f>SUM(R305:R310)</f>
        <v>0</v>
      </c>
      <c r="S304" s="164"/>
      <c r="T304" s="166">
        <f>SUM(T305:T310)</f>
        <v>0</v>
      </c>
      <c r="AR304" s="167" t="s">
        <v>185</v>
      </c>
      <c r="AT304" s="168" t="s">
        <v>73</v>
      </c>
      <c r="AU304" s="168" t="s">
        <v>74</v>
      </c>
      <c r="AY304" s="167" t="s">
        <v>152</v>
      </c>
      <c r="BK304" s="169">
        <f>SUM(BK305:BK310)</f>
        <v>0</v>
      </c>
    </row>
    <row r="305" spans="2:65" s="1" customFormat="1" ht="22.5" customHeight="1">
      <c r="B305" s="170"/>
      <c r="C305" s="171" t="s">
        <v>511</v>
      </c>
      <c r="D305" s="171" t="s">
        <v>153</v>
      </c>
      <c r="E305" s="172" t="s">
        <v>512</v>
      </c>
      <c r="F305" s="173" t="s">
        <v>257</v>
      </c>
      <c r="G305" s="174" t="s">
        <v>233</v>
      </c>
      <c r="H305" s="175">
        <v>1328.498</v>
      </c>
      <c r="I305" s="176"/>
      <c r="J305" s="177">
        <f>ROUND(I305*H305,2)</f>
        <v>0</v>
      </c>
      <c r="K305" s="173" t="s">
        <v>20</v>
      </c>
      <c r="L305" s="35"/>
      <c r="M305" s="178" t="s">
        <v>20</v>
      </c>
      <c r="N305" s="179" t="s">
        <v>45</v>
      </c>
      <c r="O305" s="36"/>
      <c r="P305" s="180">
        <f>O305*H305</f>
        <v>0</v>
      </c>
      <c r="Q305" s="180">
        <v>0</v>
      </c>
      <c r="R305" s="180">
        <f>Q305*H305</f>
        <v>0</v>
      </c>
      <c r="S305" s="180">
        <v>0</v>
      </c>
      <c r="T305" s="181">
        <f>S305*H305</f>
        <v>0</v>
      </c>
      <c r="AR305" s="18" t="s">
        <v>255</v>
      </c>
      <c r="AT305" s="18" t="s">
        <v>153</v>
      </c>
      <c r="AU305" s="18" t="s">
        <v>22</v>
      </c>
      <c r="AY305" s="18" t="s">
        <v>152</v>
      </c>
      <c r="BE305" s="182">
        <f>IF(N305="základní",J305,0)</f>
        <v>0</v>
      </c>
      <c r="BF305" s="182">
        <f>IF(N305="snížená",J305,0)</f>
        <v>0</v>
      </c>
      <c r="BG305" s="182">
        <f>IF(N305="zákl. přenesená",J305,0)</f>
        <v>0</v>
      </c>
      <c r="BH305" s="182">
        <f>IF(N305="sníž. přenesená",J305,0)</f>
        <v>0</v>
      </c>
      <c r="BI305" s="182">
        <f>IF(N305="nulová",J305,0)</f>
        <v>0</v>
      </c>
      <c r="BJ305" s="18" t="s">
        <v>22</v>
      </c>
      <c r="BK305" s="182">
        <f>ROUND(I305*H305,2)</f>
        <v>0</v>
      </c>
      <c r="BL305" s="18" t="s">
        <v>255</v>
      </c>
      <c r="BM305" s="18" t="s">
        <v>513</v>
      </c>
    </row>
    <row r="306" spans="2:47" s="1" customFormat="1" ht="13.5">
      <c r="B306" s="35"/>
      <c r="D306" s="183" t="s">
        <v>158</v>
      </c>
      <c r="F306" s="184" t="s">
        <v>257</v>
      </c>
      <c r="I306" s="146"/>
      <c r="L306" s="35"/>
      <c r="M306" s="64"/>
      <c r="N306" s="36"/>
      <c r="O306" s="36"/>
      <c r="P306" s="36"/>
      <c r="Q306" s="36"/>
      <c r="R306" s="36"/>
      <c r="S306" s="36"/>
      <c r="T306" s="65"/>
      <c r="AT306" s="18" t="s">
        <v>158</v>
      </c>
      <c r="AU306" s="18" t="s">
        <v>22</v>
      </c>
    </row>
    <row r="307" spans="2:51" s="12" customFormat="1" ht="13.5">
      <c r="B307" s="185"/>
      <c r="D307" s="186" t="s">
        <v>159</v>
      </c>
      <c r="E307" s="187" t="s">
        <v>20</v>
      </c>
      <c r="F307" s="188" t="s">
        <v>514</v>
      </c>
      <c r="H307" s="189">
        <v>1328.498</v>
      </c>
      <c r="I307" s="190"/>
      <c r="L307" s="185"/>
      <c r="M307" s="191"/>
      <c r="N307" s="192"/>
      <c r="O307" s="192"/>
      <c r="P307" s="192"/>
      <c r="Q307" s="192"/>
      <c r="R307" s="192"/>
      <c r="S307" s="192"/>
      <c r="T307" s="193"/>
      <c r="AT307" s="194" t="s">
        <v>159</v>
      </c>
      <c r="AU307" s="194" t="s">
        <v>22</v>
      </c>
      <c r="AV307" s="12" t="s">
        <v>82</v>
      </c>
      <c r="AW307" s="12" t="s">
        <v>38</v>
      </c>
      <c r="AX307" s="12" t="s">
        <v>74</v>
      </c>
      <c r="AY307" s="194" t="s">
        <v>152</v>
      </c>
    </row>
    <row r="308" spans="2:65" s="1" customFormat="1" ht="22.5" customHeight="1">
      <c r="B308" s="170"/>
      <c r="C308" s="171" t="s">
        <v>515</v>
      </c>
      <c r="D308" s="171" t="s">
        <v>153</v>
      </c>
      <c r="E308" s="172" t="s">
        <v>516</v>
      </c>
      <c r="F308" s="173" t="s">
        <v>517</v>
      </c>
      <c r="G308" s="174" t="s">
        <v>233</v>
      </c>
      <c r="H308" s="175">
        <v>891.18</v>
      </c>
      <c r="I308" s="176"/>
      <c r="J308" s="177">
        <f>ROUND(I308*H308,2)</f>
        <v>0</v>
      </c>
      <c r="K308" s="173" t="s">
        <v>20</v>
      </c>
      <c r="L308" s="35"/>
      <c r="M308" s="178" t="s">
        <v>20</v>
      </c>
      <c r="N308" s="179" t="s">
        <v>45</v>
      </c>
      <c r="O308" s="36"/>
      <c r="P308" s="180">
        <f>O308*H308</f>
        <v>0</v>
      </c>
      <c r="Q308" s="180">
        <v>0</v>
      </c>
      <c r="R308" s="180">
        <f>Q308*H308</f>
        <v>0</v>
      </c>
      <c r="S308" s="180">
        <v>0</v>
      </c>
      <c r="T308" s="181">
        <f>S308*H308</f>
        <v>0</v>
      </c>
      <c r="AR308" s="18" t="s">
        <v>255</v>
      </c>
      <c r="AT308" s="18" t="s">
        <v>153</v>
      </c>
      <c r="AU308" s="18" t="s">
        <v>22</v>
      </c>
      <c r="AY308" s="18" t="s">
        <v>152</v>
      </c>
      <c r="BE308" s="182">
        <f>IF(N308="základní",J308,0)</f>
        <v>0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18" t="s">
        <v>22</v>
      </c>
      <c r="BK308" s="182">
        <f>ROUND(I308*H308,2)</f>
        <v>0</v>
      </c>
      <c r="BL308" s="18" t="s">
        <v>255</v>
      </c>
      <c r="BM308" s="18" t="s">
        <v>518</v>
      </c>
    </row>
    <row r="309" spans="2:47" s="1" customFormat="1" ht="13.5">
      <c r="B309" s="35"/>
      <c r="D309" s="183" t="s">
        <v>158</v>
      </c>
      <c r="F309" s="184" t="s">
        <v>517</v>
      </c>
      <c r="I309" s="146"/>
      <c r="L309" s="35"/>
      <c r="M309" s="64"/>
      <c r="N309" s="36"/>
      <c r="O309" s="36"/>
      <c r="P309" s="36"/>
      <c r="Q309" s="36"/>
      <c r="R309" s="36"/>
      <c r="S309" s="36"/>
      <c r="T309" s="65"/>
      <c r="AT309" s="18" t="s">
        <v>158</v>
      </c>
      <c r="AU309" s="18" t="s">
        <v>22</v>
      </c>
    </row>
    <row r="310" spans="2:51" s="12" customFormat="1" ht="13.5">
      <c r="B310" s="185"/>
      <c r="D310" s="183" t="s">
        <v>159</v>
      </c>
      <c r="E310" s="194" t="s">
        <v>20</v>
      </c>
      <c r="F310" s="195" t="s">
        <v>519</v>
      </c>
      <c r="H310" s="196">
        <v>891.18</v>
      </c>
      <c r="I310" s="190"/>
      <c r="L310" s="185"/>
      <c r="M310" s="232"/>
      <c r="N310" s="233"/>
      <c r="O310" s="233"/>
      <c r="P310" s="233"/>
      <c r="Q310" s="233"/>
      <c r="R310" s="233"/>
      <c r="S310" s="233"/>
      <c r="T310" s="234"/>
      <c r="AT310" s="194" t="s">
        <v>159</v>
      </c>
      <c r="AU310" s="194" t="s">
        <v>22</v>
      </c>
      <c r="AV310" s="12" t="s">
        <v>82</v>
      </c>
      <c r="AW310" s="12" t="s">
        <v>38</v>
      </c>
      <c r="AX310" s="12" t="s">
        <v>74</v>
      </c>
      <c r="AY310" s="194" t="s">
        <v>152</v>
      </c>
    </row>
    <row r="311" spans="2:12" s="1" customFormat="1" ht="6.75" customHeight="1">
      <c r="B311" s="50"/>
      <c r="C311" s="51"/>
      <c r="D311" s="51"/>
      <c r="E311" s="51"/>
      <c r="F311" s="51"/>
      <c r="G311" s="51"/>
      <c r="H311" s="51"/>
      <c r="I311" s="124"/>
      <c r="J311" s="51"/>
      <c r="K311" s="51"/>
      <c r="L311" s="35"/>
    </row>
    <row r="312" ht="13.5">
      <c r="AT312" s="235"/>
    </row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92"/>
      <c r="C1" s="292"/>
      <c r="D1" s="291" t="s">
        <v>1</v>
      </c>
      <c r="E1" s="292"/>
      <c r="F1" s="293" t="s">
        <v>564</v>
      </c>
      <c r="G1" s="298" t="s">
        <v>565</v>
      </c>
      <c r="H1" s="298"/>
      <c r="I1" s="299"/>
      <c r="J1" s="293" t="s">
        <v>566</v>
      </c>
      <c r="K1" s="291" t="s">
        <v>96</v>
      </c>
      <c r="L1" s="293" t="s">
        <v>567</v>
      </c>
      <c r="M1" s="293"/>
      <c r="N1" s="293"/>
      <c r="O1" s="293"/>
      <c r="P1" s="293"/>
      <c r="Q1" s="293"/>
      <c r="R1" s="293"/>
      <c r="S1" s="293"/>
      <c r="T1" s="293"/>
      <c r="U1" s="289"/>
      <c r="V1" s="28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89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82</v>
      </c>
    </row>
    <row r="4" spans="2:46" ht="36.75" customHeight="1">
      <c r="B4" s="22"/>
      <c r="C4" s="23"/>
      <c r="D4" s="24" t="s">
        <v>104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285" t="str">
        <f>'Rekapitulace stavby'!K6</f>
        <v>Opavan - Velké Albrechtice 222 - TZH komunikace</v>
      </c>
      <c r="F7" s="250"/>
      <c r="G7" s="250"/>
      <c r="H7" s="250"/>
      <c r="I7" s="102"/>
      <c r="J7" s="23"/>
      <c r="K7" s="25"/>
    </row>
    <row r="8" spans="2:11" ht="15">
      <c r="B8" s="22"/>
      <c r="C8" s="23"/>
      <c r="D8" s="31" t="s">
        <v>117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285" t="s">
        <v>520</v>
      </c>
      <c r="F9" s="257"/>
      <c r="G9" s="257"/>
      <c r="H9" s="257"/>
      <c r="I9" s="103"/>
      <c r="J9" s="36"/>
      <c r="K9" s="39"/>
    </row>
    <row r="10" spans="2:11" s="1" customFormat="1" ht="15">
      <c r="B10" s="35"/>
      <c r="C10" s="36"/>
      <c r="D10" s="31" t="s">
        <v>521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286" t="s">
        <v>522</v>
      </c>
      <c r="F11" s="257"/>
      <c r="G11" s="257"/>
      <c r="H11" s="257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4" t="s">
        <v>21</v>
      </c>
      <c r="J13" s="29" t="s">
        <v>20</v>
      </c>
      <c r="K13" s="39"/>
    </row>
    <row r="14" spans="2:11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4" t="s">
        <v>25</v>
      </c>
      <c r="J14" s="105" t="str">
        <f>'Rekapitulace stavby'!AN8</f>
        <v>30. 9. 2015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4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04" t="s">
        <v>32</v>
      </c>
      <c r="J17" s="29" t="s">
        <v>20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33</v>
      </c>
      <c r="E19" s="36"/>
      <c r="F19" s="36"/>
      <c r="G19" s="36"/>
      <c r="H19" s="36"/>
      <c r="I19" s="104" t="s">
        <v>30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32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35</v>
      </c>
      <c r="E22" s="36"/>
      <c r="F22" s="36"/>
      <c r="G22" s="36"/>
      <c r="H22" s="36"/>
      <c r="I22" s="104" t="s">
        <v>30</v>
      </c>
      <c r="J22" s="29" t="s">
        <v>36</v>
      </c>
      <c r="K22" s="39"/>
    </row>
    <row r="23" spans="2:11" s="1" customFormat="1" ht="18" customHeight="1">
      <c r="B23" s="35"/>
      <c r="C23" s="36"/>
      <c r="D23" s="36"/>
      <c r="E23" s="29" t="s">
        <v>37</v>
      </c>
      <c r="F23" s="36"/>
      <c r="G23" s="36"/>
      <c r="H23" s="36"/>
      <c r="I23" s="104" t="s">
        <v>32</v>
      </c>
      <c r="J23" s="29" t="s">
        <v>20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39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253" t="s">
        <v>20</v>
      </c>
      <c r="F26" s="287"/>
      <c r="G26" s="287"/>
      <c r="H26" s="287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24.75" customHeight="1">
      <c r="B29" s="35"/>
      <c r="C29" s="36"/>
      <c r="D29" s="112" t="s">
        <v>40</v>
      </c>
      <c r="E29" s="36"/>
      <c r="F29" s="36"/>
      <c r="G29" s="36"/>
      <c r="H29" s="36"/>
      <c r="I29" s="103"/>
      <c r="J29" s="113">
        <f>ROUND(J82,2)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10"/>
      <c r="J30" s="62"/>
      <c r="K30" s="111"/>
    </row>
    <row r="31" spans="2:11" s="1" customFormat="1" ht="14.25" customHeight="1">
      <c r="B31" s="35"/>
      <c r="C31" s="36"/>
      <c r="D31" s="36"/>
      <c r="E31" s="36"/>
      <c r="F31" s="40" t="s">
        <v>42</v>
      </c>
      <c r="G31" s="36"/>
      <c r="H31" s="36"/>
      <c r="I31" s="114" t="s">
        <v>41</v>
      </c>
      <c r="J31" s="40" t="s">
        <v>43</v>
      </c>
      <c r="K31" s="39"/>
    </row>
    <row r="32" spans="2:11" s="1" customFormat="1" ht="14.25" customHeight="1">
      <c r="B32" s="35"/>
      <c r="C32" s="36"/>
      <c r="D32" s="43" t="s">
        <v>44</v>
      </c>
      <c r="E32" s="43" t="s">
        <v>45</v>
      </c>
      <c r="F32" s="115">
        <f>ROUND(SUM(BE82:BE83),2)</f>
        <v>0</v>
      </c>
      <c r="G32" s="36"/>
      <c r="H32" s="36"/>
      <c r="I32" s="116">
        <v>0.21</v>
      </c>
      <c r="J32" s="115">
        <f>ROUND(ROUND((SUM(BE82:BE83)),2)*I32,2)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46</v>
      </c>
      <c r="F33" s="115">
        <f>ROUND(SUM(BF82:BF83),2)</f>
        <v>0</v>
      </c>
      <c r="G33" s="36"/>
      <c r="H33" s="36"/>
      <c r="I33" s="116">
        <v>0.15</v>
      </c>
      <c r="J33" s="115">
        <f>ROUND(ROUND((SUM(BF82:BF83)),2)*I33,2)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5">
        <f>ROUND(SUM(BG82:BG83),2)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48</v>
      </c>
      <c r="F35" s="115">
        <f>ROUND(SUM(BH82:BH83),2)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49</v>
      </c>
      <c r="F36" s="115">
        <f>ROUND(SUM(BI82:BI83),2)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117"/>
      <c r="D38" s="118" t="s">
        <v>50</v>
      </c>
      <c r="E38" s="66"/>
      <c r="F38" s="66"/>
      <c r="G38" s="119" t="s">
        <v>51</v>
      </c>
      <c r="H38" s="120" t="s">
        <v>52</v>
      </c>
      <c r="I38" s="121"/>
      <c r="J38" s="122">
        <f>SUM(J29:J36)</f>
        <v>0</v>
      </c>
      <c r="K38" s="123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4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5"/>
      <c r="J43" s="54"/>
      <c r="K43" s="126"/>
    </row>
    <row r="44" spans="2:11" s="1" customFormat="1" ht="36.75" customHeight="1">
      <c r="B44" s="35"/>
      <c r="C44" s="24" t="s">
        <v>119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285" t="str">
        <f>E7</f>
        <v>Opavan - Velké Albrechtice 222 - TZH komunikace</v>
      </c>
      <c r="F47" s="257"/>
      <c r="G47" s="257"/>
      <c r="H47" s="257"/>
      <c r="I47" s="103"/>
      <c r="J47" s="36"/>
      <c r="K47" s="39"/>
    </row>
    <row r="48" spans="2:11" ht="15">
      <c r="B48" s="22"/>
      <c r="C48" s="31" t="s">
        <v>117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285" t="s">
        <v>520</v>
      </c>
      <c r="F49" s="257"/>
      <c r="G49" s="257"/>
      <c r="H49" s="257"/>
      <c r="I49" s="103"/>
      <c r="J49" s="36"/>
      <c r="K49" s="39"/>
    </row>
    <row r="50" spans="2:11" s="1" customFormat="1" ht="14.25" customHeight="1">
      <c r="B50" s="35"/>
      <c r="C50" s="31" t="s">
        <v>521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286" t="str">
        <f>E11</f>
        <v>Kan - Kanalizace</v>
      </c>
      <c r="F51" s="257"/>
      <c r="G51" s="257"/>
      <c r="H51" s="257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Velké Albrechtice</v>
      </c>
      <c r="G53" s="36"/>
      <c r="H53" s="36"/>
      <c r="I53" s="104" t="s">
        <v>25</v>
      </c>
      <c r="J53" s="105" t="str">
        <f>IF(J14="","",J14)</f>
        <v>30. 9. 2015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Česká republika - Správa státních hmotných rezerv</v>
      </c>
      <c r="G55" s="36"/>
      <c r="H55" s="36"/>
      <c r="I55" s="104" t="s">
        <v>35</v>
      </c>
      <c r="J55" s="29" t="str">
        <f>E23</f>
        <v>CIVIL PROJECTS s.r.o.</v>
      </c>
      <c r="K55" s="39"/>
    </row>
    <row r="56" spans="2:11" s="1" customFormat="1" ht="14.25" customHeight="1">
      <c r="B56" s="35"/>
      <c r="C56" s="31" t="s">
        <v>33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7" t="s">
        <v>120</v>
      </c>
      <c r="D58" s="117"/>
      <c r="E58" s="117"/>
      <c r="F58" s="117"/>
      <c r="G58" s="117"/>
      <c r="H58" s="117"/>
      <c r="I58" s="128"/>
      <c r="J58" s="129" t="s">
        <v>121</v>
      </c>
      <c r="K58" s="13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31" t="s">
        <v>122</v>
      </c>
      <c r="D60" s="36"/>
      <c r="E60" s="36"/>
      <c r="F60" s="36"/>
      <c r="G60" s="36"/>
      <c r="H60" s="36"/>
      <c r="I60" s="103"/>
      <c r="J60" s="113">
        <f>J82</f>
        <v>0</v>
      </c>
      <c r="K60" s="39"/>
      <c r="AU60" s="18" t="s">
        <v>123</v>
      </c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03"/>
      <c r="J61" s="36"/>
      <c r="K61" s="39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24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25"/>
      <c r="J66" s="54"/>
      <c r="K66" s="54"/>
      <c r="L66" s="35"/>
    </row>
    <row r="67" spans="2:12" s="1" customFormat="1" ht="36.75" customHeight="1">
      <c r="B67" s="35"/>
      <c r="C67" s="55" t="s">
        <v>137</v>
      </c>
      <c r="I67" s="146"/>
      <c r="L67" s="35"/>
    </row>
    <row r="68" spans="2:12" s="1" customFormat="1" ht="6.75" customHeight="1">
      <c r="B68" s="35"/>
      <c r="I68" s="146"/>
      <c r="L68" s="35"/>
    </row>
    <row r="69" spans="2:12" s="1" customFormat="1" ht="14.25" customHeight="1">
      <c r="B69" s="35"/>
      <c r="C69" s="57" t="s">
        <v>16</v>
      </c>
      <c r="I69" s="146"/>
      <c r="L69" s="35"/>
    </row>
    <row r="70" spans="2:12" s="1" customFormat="1" ht="22.5" customHeight="1">
      <c r="B70" s="35"/>
      <c r="E70" s="288" t="str">
        <f>E7</f>
        <v>Opavan - Velké Albrechtice 222 - TZH komunikace</v>
      </c>
      <c r="F70" s="247"/>
      <c r="G70" s="247"/>
      <c r="H70" s="247"/>
      <c r="I70" s="146"/>
      <c r="L70" s="35"/>
    </row>
    <row r="71" spans="2:12" ht="15">
      <c r="B71" s="22"/>
      <c r="C71" s="57" t="s">
        <v>117</v>
      </c>
      <c r="L71" s="22"/>
    </row>
    <row r="72" spans="2:12" s="1" customFormat="1" ht="22.5" customHeight="1">
      <c r="B72" s="35"/>
      <c r="E72" s="288" t="s">
        <v>520</v>
      </c>
      <c r="F72" s="247"/>
      <c r="G72" s="247"/>
      <c r="H72" s="247"/>
      <c r="I72" s="146"/>
      <c r="L72" s="35"/>
    </row>
    <row r="73" spans="2:12" s="1" customFormat="1" ht="14.25" customHeight="1">
      <c r="B73" s="35"/>
      <c r="C73" s="57" t="s">
        <v>521</v>
      </c>
      <c r="I73" s="146"/>
      <c r="L73" s="35"/>
    </row>
    <row r="74" spans="2:12" s="1" customFormat="1" ht="23.25" customHeight="1">
      <c r="B74" s="35"/>
      <c r="E74" s="265" t="str">
        <f>E11</f>
        <v>Kan - Kanalizace</v>
      </c>
      <c r="F74" s="247"/>
      <c r="G74" s="247"/>
      <c r="H74" s="247"/>
      <c r="I74" s="146"/>
      <c r="L74" s="35"/>
    </row>
    <row r="75" spans="2:12" s="1" customFormat="1" ht="6.75" customHeight="1">
      <c r="B75" s="35"/>
      <c r="I75" s="146"/>
      <c r="L75" s="35"/>
    </row>
    <row r="76" spans="2:12" s="1" customFormat="1" ht="18" customHeight="1">
      <c r="B76" s="35"/>
      <c r="C76" s="57" t="s">
        <v>23</v>
      </c>
      <c r="F76" s="147" t="str">
        <f>F14</f>
        <v>Velké Albrechtice</v>
      </c>
      <c r="I76" s="148" t="s">
        <v>25</v>
      </c>
      <c r="J76" s="61" t="str">
        <f>IF(J14="","",J14)</f>
        <v>30. 9. 2015</v>
      </c>
      <c r="L76" s="35"/>
    </row>
    <row r="77" spans="2:12" s="1" customFormat="1" ht="6.75" customHeight="1">
      <c r="B77" s="35"/>
      <c r="I77" s="146"/>
      <c r="L77" s="35"/>
    </row>
    <row r="78" spans="2:12" s="1" customFormat="1" ht="15">
      <c r="B78" s="35"/>
      <c r="C78" s="57" t="s">
        <v>29</v>
      </c>
      <c r="F78" s="147" t="str">
        <f>E17</f>
        <v>Česká republika - Správa státních hmotných rezerv</v>
      </c>
      <c r="I78" s="148" t="s">
        <v>35</v>
      </c>
      <c r="J78" s="147" t="str">
        <f>E23</f>
        <v>CIVIL PROJECTS s.r.o.</v>
      </c>
      <c r="L78" s="35"/>
    </row>
    <row r="79" spans="2:12" s="1" customFormat="1" ht="14.25" customHeight="1">
      <c r="B79" s="35"/>
      <c r="C79" s="57" t="s">
        <v>33</v>
      </c>
      <c r="F79" s="147">
        <f>IF(E20="","",E20)</f>
      </c>
      <c r="I79" s="146"/>
      <c r="L79" s="35"/>
    </row>
    <row r="80" spans="2:12" s="1" customFormat="1" ht="9.75" customHeight="1">
      <c r="B80" s="35"/>
      <c r="I80" s="146"/>
      <c r="L80" s="35"/>
    </row>
    <row r="81" spans="2:20" s="10" customFormat="1" ht="29.25" customHeight="1">
      <c r="B81" s="149"/>
      <c r="C81" s="150" t="s">
        <v>138</v>
      </c>
      <c r="D81" s="151" t="s">
        <v>59</v>
      </c>
      <c r="E81" s="151" t="s">
        <v>55</v>
      </c>
      <c r="F81" s="151" t="s">
        <v>139</v>
      </c>
      <c r="G81" s="151" t="s">
        <v>140</v>
      </c>
      <c r="H81" s="151" t="s">
        <v>141</v>
      </c>
      <c r="I81" s="152" t="s">
        <v>142</v>
      </c>
      <c r="J81" s="151" t="s">
        <v>121</v>
      </c>
      <c r="K81" s="153" t="s">
        <v>143</v>
      </c>
      <c r="L81" s="149"/>
      <c r="M81" s="68" t="s">
        <v>144</v>
      </c>
      <c r="N81" s="69" t="s">
        <v>44</v>
      </c>
      <c r="O81" s="69" t="s">
        <v>145</v>
      </c>
      <c r="P81" s="69" t="s">
        <v>146</v>
      </c>
      <c r="Q81" s="69" t="s">
        <v>147</v>
      </c>
      <c r="R81" s="69" t="s">
        <v>148</v>
      </c>
      <c r="S81" s="69" t="s">
        <v>149</v>
      </c>
      <c r="T81" s="70" t="s">
        <v>150</v>
      </c>
    </row>
    <row r="82" spans="2:63" s="1" customFormat="1" ht="29.25" customHeight="1">
      <c r="B82" s="35"/>
      <c r="C82" s="236" t="s">
        <v>122</v>
      </c>
      <c r="I82" s="146"/>
      <c r="J82" s="154">
        <f>BK82</f>
        <v>0</v>
      </c>
      <c r="L82" s="35"/>
      <c r="M82" s="71"/>
      <c r="N82" s="62"/>
      <c r="O82" s="62"/>
      <c r="P82" s="155">
        <f>P83</f>
        <v>0</v>
      </c>
      <c r="Q82" s="62"/>
      <c r="R82" s="155">
        <f>R83</f>
        <v>0</v>
      </c>
      <c r="S82" s="62"/>
      <c r="T82" s="156">
        <f>T83</f>
        <v>0</v>
      </c>
      <c r="AT82" s="18" t="s">
        <v>73</v>
      </c>
      <c r="AU82" s="18" t="s">
        <v>123</v>
      </c>
      <c r="BK82" s="157">
        <f>BK83</f>
        <v>0</v>
      </c>
    </row>
    <row r="83" spans="2:65" s="1" customFormat="1" ht="22.5" customHeight="1">
      <c r="B83" s="170"/>
      <c r="C83" s="171" t="s">
        <v>22</v>
      </c>
      <c r="D83" s="171" t="s">
        <v>153</v>
      </c>
      <c r="E83" s="172" t="s">
        <v>523</v>
      </c>
      <c r="F83" s="173" t="s">
        <v>524</v>
      </c>
      <c r="G83" s="174" t="s">
        <v>525</v>
      </c>
      <c r="H83" s="175">
        <v>1</v>
      </c>
      <c r="I83" s="176"/>
      <c r="J83" s="177">
        <f>ROUND(I83*H83,2)</f>
        <v>0</v>
      </c>
      <c r="K83" s="173" t="s">
        <v>20</v>
      </c>
      <c r="L83" s="35"/>
      <c r="M83" s="178" t="s">
        <v>20</v>
      </c>
      <c r="N83" s="237" t="s">
        <v>45</v>
      </c>
      <c r="O83" s="238"/>
      <c r="P83" s="239">
        <f>O83*H83</f>
        <v>0</v>
      </c>
      <c r="Q83" s="239">
        <v>0</v>
      </c>
      <c r="R83" s="239">
        <f>Q83*H83</f>
        <v>0</v>
      </c>
      <c r="S83" s="239">
        <v>0</v>
      </c>
      <c r="T83" s="240">
        <f>S83*H83</f>
        <v>0</v>
      </c>
      <c r="AR83" s="18" t="s">
        <v>156</v>
      </c>
      <c r="AT83" s="18" t="s">
        <v>153</v>
      </c>
      <c r="AU83" s="18" t="s">
        <v>74</v>
      </c>
      <c r="AY83" s="18" t="s">
        <v>152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8" t="s">
        <v>22</v>
      </c>
      <c r="BK83" s="182">
        <f>ROUND(I83*H83,2)</f>
        <v>0</v>
      </c>
      <c r="BL83" s="18" t="s">
        <v>156</v>
      </c>
      <c r="BM83" s="18" t="s">
        <v>526</v>
      </c>
    </row>
    <row r="84" spans="2:12" s="1" customFormat="1" ht="6.75" customHeight="1">
      <c r="B84" s="50"/>
      <c r="C84" s="51"/>
      <c r="D84" s="51"/>
      <c r="E84" s="51"/>
      <c r="F84" s="51"/>
      <c r="G84" s="51"/>
      <c r="H84" s="51"/>
      <c r="I84" s="124"/>
      <c r="J84" s="51"/>
      <c r="K84" s="51"/>
      <c r="L84" s="35"/>
    </row>
    <row r="312" ht="13.5">
      <c r="AT312" s="235"/>
    </row>
  </sheetData>
  <sheetProtection password="CC35" sheet="1" objects="1" scenarios="1" formatColumns="0" formatRows="0" sort="0" autoFilter="0"/>
  <autoFilter ref="C81:K81"/>
  <mergeCells count="12">
    <mergeCell ref="E51:H51"/>
    <mergeCell ref="E70:H70"/>
    <mergeCell ref="E72:H72"/>
    <mergeCell ref="E74:H74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92"/>
      <c r="C1" s="292"/>
      <c r="D1" s="291" t="s">
        <v>1</v>
      </c>
      <c r="E1" s="292"/>
      <c r="F1" s="293" t="s">
        <v>564</v>
      </c>
      <c r="G1" s="298" t="s">
        <v>565</v>
      </c>
      <c r="H1" s="298"/>
      <c r="I1" s="299"/>
      <c r="J1" s="293" t="s">
        <v>566</v>
      </c>
      <c r="K1" s="291" t="s">
        <v>96</v>
      </c>
      <c r="L1" s="293" t="s">
        <v>567</v>
      </c>
      <c r="M1" s="293"/>
      <c r="N1" s="293"/>
      <c r="O1" s="293"/>
      <c r="P1" s="293"/>
      <c r="Q1" s="293"/>
      <c r="R1" s="293"/>
      <c r="S1" s="293"/>
      <c r="T1" s="293"/>
      <c r="U1" s="289"/>
      <c r="V1" s="28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92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82</v>
      </c>
    </row>
    <row r="4" spans="2:46" ht="36.75" customHeight="1">
      <c r="B4" s="22"/>
      <c r="C4" s="23"/>
      <c r="D4" s="24" t="s">
        <v>104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285" t="str">
        <f>'Rekapitulace stavby'!K6</f>
        <v>Opavan - Velké Albrechtice 222 - TZH komunikace</v>
      </c>
      <c r="F7" s="250"/>
      <c r="G7" s="250"/>
      <c r="H7" s="250"/>
      <c r="I7" s="102"/>
      <c r="J7" s="23"/>
      <c r="K7" s="25"/>
    </row>
    <row r="8" spans="2:11" ht="15">
      <c r="B8" s="22"/>
      <c r="C8" s="23"/>
      <c r="D8" s="31" t="s">
        <v>117</v>
      </c>
      <c r="E8" s="23"/>
      <c r="F8" s="23"/>
      <c r="G8" s="23"/>
      <c r="H8" s="23"/>
      <c r="I8" s="102"/>
      <c r="J8" s="23"/>
      <c r="K8" s="25"/>
    </row>
    <row r="9" spans="2:11" s="1" customFormat="1" ht="22.5" customHeight="1">
      <c r="B9" s="35"/>
      <c r="C9" s="36"/>
      <c r="D9" s="36"/>
      <c r="E9" s="285" t="s">
        <v>520</v>
      </c>
      <c r="F9" s="257"/>
      <c r="G9" s="257"/>
      <c r="H9" s="257"/>
      <c r="I9" s="103"/>
      <c r="J9" s="36"/>
      <c r="K9" s="39"/>
    </row>
    <row r="10" spans="2:11" s="1" customFormat="1" ht="15">
      <c r="B10" s="35"/>
      <c r="C10" s="36"/>
      <c r="D10" s="31" t="s">
        <v>521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286" t="s">
        <v>527</v>
      </c>
      <c r="F11" s="257"/>
      <c r="G11" s="257"/>
      <c r="H11" s="257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4" t="s">
        <v>21</v>
      </c>
      <c r="J13" s="29" t="s">
        <v>20</v>
      </c>
      <c r="K13" s="39"/>
    </row>
    <row r="14" spans="2:11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4" t="s">
        <v>25</v>
      </c>
      <c r="J14" s="105" t="str">
        <f>'Rekapitulace stavby'!AN8</f>
        <v>30. 9. 2015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4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04" t="s">
        <v>32</v>
      </c>
      <c r="J17" s="29" t="s">
        <v>20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33</v>
      </c>
      <c r="E19" s="36"/>
      <c r="F19" s="36"/>
      <c r="G19" s="36"/>
      <c r="H19" s="36"/>
      <c r="I19" s="104" t="s">
        <v>30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32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35</v>
      </c>
      <c r="E22" s="36"/>
      <c r="F22" s="36"/>
      <c r="G22" s="36"/>
      <c r="H22" s="36"/>
      <c r="I22" s="104" t="s">
        <v>30</v>
      </c>
      <c r="J22" s="29" t="s">
        <v>36</v>
      </c>
      <c r="K22" s="39"/>
    </row>
    <row r="23" spans="2:11" s="1" customFormat="1" ht="18" customHeight="1">
      <c r="B23" s="35"/>
      <c r="C23" s="36"/>
      <c r="D23" s="36"/>
      <c r="E23" s="29" t="s">
        <v>37</v>
      </c>
      <c r="F23" s="36"/>
      <c r="G23" s="36"/>
      <c r="H23" s="36"/>
      <c r="I23" s="104" t="s">
        <v>32</v>
      </c>
      <c r="J23" s="29" t="s">
        <v>20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39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253" t="s">
        <v>20</v>
      </c>
      <c r="F26" s="287"/>
      <c r="G26" s="287"/>
      <c r="H26" s="287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24.75" customHeight="1">
      <c r="B29" s="35"/>
      <c r="C29" s="36"/>
      <c r="D29" s="112" t="s">
        <v>40</v>
      </c>
      <c r="E29" s="36"/>
      <c r="F29" s="36"/>
      <c r="G29" s="36"/>
      <c r="H29" s="36"/>
      <c r="I29" s="103"/>
      <c r="J29" s="113">
        <f>ROUND(J84,2)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10"/>
      <c r="J30" s="62"/>
      <c r="K30" s="111"/>
    </row>
    <row r="31" spans="2:11" s="1" customFormat="1" ht="14.25" customHeight="1">
      <c r="B31" s="35"/>
      <c r="C31" s="36"/>
      <c r="D31" s="36"/>
      <c r="E31" s="36"/>
      <c r="F31" s="40" t="s">
        <v>42</v>
      </c>
      <c r="G31" s="36"/>
      <c r="H31" s="36"/>
      <c r="I31" s="114" t="s">
        <v>41</v>
      </c>
      <c r="J31" s="40" t="s">
        <v>43</v>
      </c>
      <c r="K31" s="39"/>
    </row>
    <row r="32" spans="2:11" s="1" customFormat="1" ht="14.25" customHeight="1">
      <c r="B32" s="35"/>
      <c r="C32" s="36"/>
      <c r="D32" s="43" t="s">
        <v>44</v>
      </c>
      <c r="E32" s="43" t="s">
        <v>45</v>
      </c>
      <c r="F32" s="115">
        <f>ROUND(SUM(BE84:BE87),2)</f>
        <v>0</v>
      </c>
      <c r="G32" s="36"/>
      <c r="H32" s="36"/>
      <c r="I32" s="116">
        <v>0.21</v>
      </c>
      <c r="J32" s="115">
        <f>ROUND(ROUND((SUM(BE84:BE87)),2)*I32,2)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46</v>
      </c>
      <c r="F33" s="115">
        <f>ROUND(SUM(BF84:BF87),2)</f>
        <v>0</v>
      </c>
      <c r="G33" s="36"/>
      <c r="H33" s="36"/>
      <c r="I33" s="116">
        <v>0.15</v>
      </c>
      <c r="J33" s="115">
        <f>ROUND(ROUND((SUM(BF84:BF87)),2)*I33,2)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5">
        <f>ROUND(SUM(BG84:BG87),2)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48</v>
      </c>
      <c r="F35" s="115">
        <f>ROUND(SUM(BH84:BH87),2)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49</v>
      </c>
      <c r="F36" s="115">
        <f>ROUND(SUM(BI84:BI87),2)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117"/>
      <c r="D38" s="118" t="s">
        <v>50</v>
      </c>
      <c r="E38" s="66"/>
      <c r="F38" s="66"/>
      <c r="G38" s="119" t="s">
        <v>51</v>
      </c>
      <c r="H38" s="120" t="s">
        <v>52</v>
      </c>
      <c r="I38" s="121"/>
      <c r="J38" s="122">
        <f>SUM(J29:J36)</f>
        <v>0</v>
      </c>
      <c r="K38" s="123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4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5"/>
      <c r="J43" s="54"/>
      <c r="K43" s="126"/>
    </row>
    <row r="44" spans="2:11" s="1" customFormat="1" ht="36.75" customHeight="1">
      <c r="B44" s="35"/>
      <c r="C44" s="24" t="s">
        <v>119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285" t="str">
        <f>E7</f>
        <v>Opavan - Velké Albrechtice 222 - TZH komunikace</v>
      </c>
      <c r="F47" s="257"/>
      <c r="G47" s="257"/>
      <c r="H47" s="257"/>
      <c r="I47" s="103"/>
      <c r="J47" s="36"/>
      <c r="K47" s="39"/>
    </row>
    <row r="48" spans="2:11" ht="15">
      <c r="B48" s="22"/>
      <c r="C48" s="31" t="s">
        <v>117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285" t="s">
        <v>520</v>
      </c>
      <c r="F49" s="257"/>
      <c r="G49" s="257"/>
      <c r="H49" s="257"/>
      <c r="I49" s="103"/>
      <c r="J49" s="36"/>
      <c r="K49" s="39"/>
    </row>
    <row r="50" spans="2:11" s="1" customFormat="1" ht="14.25" customHeight="1">
      <c r="B50" s="35"/>
      <c r="C50" s="31" t="s">
        <v>521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286" t="str">
        <f>E11</f>
        <v>Vod - Vodovod</v>
      </c>
      <c r="F51" s="257"/>
      <c r="G51" s="257"/>
      <c r="H51" s="257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Velké Albrechtice</v>
      </c>
      <c r="G53" s="36"/>
      <c r="H53" s="36"/>
      <c r="I53" s="104" t="s">
        <v>25</v>
      </c>
      <c r="J53" s="105" t="str">
        <f>IF(J14="","",J14)</f>
        <v>30. 9. 2015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Česká republika - Správa státních hmotných rezerv</v>
      </c>
      <c r="G55" s="36"/>
      <c r="H55" s="36"/>
      <c r="I55" s="104" t="s">
        <v>35</v>
      </c>
      <c r="J55" s="29" t="str">
        <f>E23</f>
        <v>CIVIL PROJECTS s.r.o.</v>
      </c>
      <c r="K55" s="39"/>
    </row>
    <row r="56" spans="2:11" s="1" customFormat="1" ht="14.25" customHeight="1">
      <c r="B56" s="35"/>
      <c r="C56" s="31" t="s">
        <v>33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7" t="s">
        <v>120</v>
      </c>
      <c r="D58" s="117"/>
      <c r="E58" s="117"/>
      <c r="F58" s="117"/>
      <c r="G58" s="117"/>
      <c r="H58" s="117"/>
      <c r="I58" s="128"/>
      <c r="J58" s="129" t="s">
        <v>121</v>
      </c>
      <c r="K58" s="13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31" t="s">
        <v>122</v>
      </c>
      <c r="D60" s="36"/>
      <c r="E60" s="36"/>
      <c r="F60" s="36"/>
      <c r="G60" s="36"/>
      <c r="H60" s="36"/>
      <c r="I60" s="103"/>
      <c r="J60" s="113">
        <f>J84</f>
        <v>0</v>
      </c>
      <c r="K60" s="39"/>
      <c r="AU60" s="18" t="s">
        <v>123</v>
      </c>
    </row>
    <row r="61" spans="2:11" s="8" customFormat="1" ht="24.75" customHeight="1">
      <c r="B61" s="132"/>
      <c r="C61" s="133"/>
      <c r="D61" s="134" t="s">
        <v>528</v>
      </c>
      <c r="E61" s="135"/>
      <c r="F61" s="135"/>
      <c r="G61" s="135"/>
      <c r="H61" s="135"/>
      <c r="I61" s="136"/>
      <c r="J61" s="137">
        <f>J85</f>
        <v>0</v>
      </c>
      <c r="K61" s="138"/>
    </row>
    <row r="62" spans="2:11" s="9" customFormat="1" ht="19.5" customHeight="1">
      <c r="B62" s="139"/>
      <c r="C62" s="140"/>
      <c r="D62" s="141" t="s">
        <v>529</v>
      </c>
      <c r="E62" s="142"/>
      <c r="F62" s="142"/>
      <c r="G62" s="142"/>
      <c r="H62" s="142"/>
      <c r="I62" s="143"/>
      <c r="J62" s="144">
        <f>J86</f>
        <v>0</v>
      </c>
      <c r="K62" s="145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03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24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25"/>
      <c r="J68" s="54"/>
      <c r="K68" s="54"/>
      <c r="L68" s="35"/>
    </row>
    <row r="69" spans="2:12" s="1" customFormat="1" ht="36.75" customHeight="1">
      <c r="B69" s="35"/>
      <c r="C69" s="55" t="s">
        <v>137</v>
      </c>
      <c r="I69" s="146"/>
      <c r="L69" s="35"/>
    </row>
    <row r="70" spans="2:12" s="1" customFormat="1" ht="6.75" customHeight="1">
      <c r="B70" s="35"/>
      <c r="I70" s="146"/>
      <c r="L70" s="35"/>
    </row>
    <row r="71" spans="2:12" s="1" customFormat="1" ht="14.25" customHeight="1">
      <c r="B71" s="35"/>
      <c r="C71" s="57" t="s">
        <v>16</v>
      </c>
      <c r="I71" s="146"/>
      <c r="L71" s="35"/>
    </row>
    <row r="72" spans="2:12" s="1" customFormat="1" ht="22.5" customHeight="1">
      <c r="B72" s="35"/>
      <c r="E72" s="288" t="str">
        <f>E7</f>
        <v>Opavan - Velké Albrechtice 222 - TZH komunikace</v>
      </c>
      <c r="F72" s="247"/>
      <c r="G72" s="247"/>
      <c r="H72" s="247"/>
      <c r="I72" s="146"/>
      <c r="L72" s="35"/>
    </row>
    <row r="73" spans="2:12" ht="15">
      <c r="B73" s="22"/>
      <c r="C73" s="57" t="s">
        <v>117</v>
      </c>
      <c r="L73" s="22"/>
    </row>
    <row r="74" spans="2:12" s="1" customFormat="1" ht="22.5" customHeight="1">
      <c r="B74" s="35"/>
      <c r="E74" s="288" t="s">
        <v>520</v>
      </c>
      <c r="F74" s="247"/>
      <c r="G74" s="247"/>
      <c r="H74" s="247"/>
      <c r="I74" s="146"/>
      <c r="L74" s="35"/>
    </row>
    <row r="75" spans="2:12" s="1" customFormat="1" ht="14.25" customHeight="1">
      <c r="B75" s="35"/>
      <c r="C75" s="57" t="s">
        <v>521</v>
      </c>
      <c r="I75" s="146"/>
      <c r="L75" s="35"/>
    </row>
    <row r="76" spans="2:12" s="1" customFormat="1" ht="23.25" customHeight="1">
      <c r="B76" s="35"/>
      <c r="E76" s="265" t="str">
        <f>E11</f>
        <v>Vod - Vodovod</v>
      </c>
      <c r="F76" s="247"/>
      <c r="G76" s="247"/>
      <c r="H76" s="247"/>
      <c r="I76" s="146"/>
      <c r="L76" s="35"/>
    </row>
    <row r="77" spans="2:12" s="1" customFormat="1" ht="6.75" customHeight="1">
      <c r="B77" s="35"/>
      <c r="I77" s="146"/>
      <c r="L77" s="35"/>
    </row>
    <row r="78" spans="2:12" s="1" customFormat="1" ht="18" customHeight="1">
      <c r="B78" s="35"/>
      <c r="C78" s="57" t="s">
        <v>23</v>
      </c>
      <c r="F78" s="147" t="str">
        <f>F14</f>
        <v>Velké Albrechtice</v>
      </c>
      <c r="I78" s="148" t="s">
        <v>25</v>
      </c>
      <c r="J78" s="61" t="str">
        <f>IF(J14="","",J14)</f>
        <v>30. 9. 2015</v>
      </c>
      <c r="L78" s="35"/>
    </row>
    <row r="79" spans="2:12" s="1" customFormat="1" ht="6.75" customHeight="1">
      <c r="B79" s="35"/>
      <c r="I79" s="146"/>
      <c r="L79" s="35"/>
    </row>
    <row r="80" spans="2:12" s="1" customFormat="1" ht="15">
      <c r="B80" s="35"/>
      <c r="C80" s="57" t="s">
        <v>29</v>
      </c>
      <c r="F80" s="147" t="str">
        <f>E17</f>
        <v>Česká republika - Správa státních hmotných rezerv</v>
      </c>
      <c r="I80" s="148" t="s">
        <v>35</v>
      </c>
      <c r="J80" s="147" t="str">
        <f>E23</f>
        <v>CIVIL PROJECTS s.r.o.</v>
      </c>
      <c r="L80" s="35"/>
    </row>
    <row r="81" spans="2:12" s="1" customFormat="1" ht="14.25" customHeight="1">
      <c r="B81" s="35"/>
      <c r="C81" s="57" t="s">
        <v>33</v>
      </c>
      <c r="F81" s="147">
        <f>IF(E20="","",E20)</f>
      </c>
      <c r="I81" s="146"/>
      <c r="L81" s="35"/>
    </row>
    <row r="82" spans="2:12" s="1" customFormat="1" ht="9.75" customHeight="1">
      <c r="B82" s="35"/>
      <c r="I82" s="146"/>
      <c r="L82" s="35"/>
    </row>
    <row r="83" spans="2:20" s="10" customFormat="1" ht="29.25" customHeight="1">
      <c r="B83" s="149"/>
      <c r="C83" s="150" t="s">
        <v>138</v>
      </c>
      <c r="D83" s="151" t="s">
        <v>59</v>
      </c>
      <c r="E83" s="151" t="s">
        <v>55</v>
      </c>
      <c r="F83" s="151" t="s">
        <v>139</v>
      </c>
      <c r="G83" s="151" t="s">
        <v>140</v>
      </c>
      <c r="H83" s="151" t="s">
        <v>141</v>
      </c>
      <c r="I83" s="152" t="s">
        <v>142</v>
      </c>
      <c r="J83" s="151" t="s">
        <v>121</v>
      </c>
      <c r="K83" s="153" t="s">
        <v>143</v>
      </c>
      <c r="L83" s="149"/>
      <c r="M83" s="68" t="s">
        <v>144</v>
      </c>
      <c r="N83" s="69" t="s">
        <v>44</v>
      </c>
      <c r="O83" s="69" t="s">
        <v>145</v>
      </c>
      <c r="P83" s="69" t="s">
        <v>146</v>
      </c>
      <c r="Q83" s="69" t="s">
        <v>147</v>
      </c>
      <c r="R83" s="69" t="s">
        <v>148</v>
      </c>
      <c r="S83" s="69" t="s">
        <v>149</v>
      </c>
      <c r="T83" s="70" t="s">
        <v>150</v>
      </c>
    </row>
    <row r="84" spans="2:63" s="1" customFormat="1" ht="29.25" customHeight="1">
      <c r="B84" s="35"/>
      <c r="C84" s="72" t="s">
        <v>122</v>
      </c>
      <c r="I84" s="146"/>
      <c r="J84" s="154">
        <f>BK84</f>
        <v>0</v>
      </c>
      <c r="L84" s="35"/>
      <c r="M84" s="71"/>
      <c r="N84" s="62"/>
      <c r="O84" s="62"/>
      <c r="P84" s="155">
        <f>P85</f>
        <v>0</v>
      </c>
      <c r="Q84" s="62"/>
      <c r="R84" s="155">
        <f>R85</f>
        <v>0</v>
      </c>
      <c r="S84" s="62"/>
      <c r="T84" s="156">
        <f>T85</f>
        <v>0</v>
      </c>
      <c r="AT84" s="18" t="s">
        <v>73</v>
      </c>
      <c r="AU84" s="18" t="s">
        <v>123</v>
      </c>
      <c r="BK84" s="157">
        <f>BK85</f>
        <v>0</v>
      </c>
    </row>
    <row r="85" spans="2:63" s="11" customFormat="1" ht="36.75" customHeight="1">
      <c r="B85" s="158"/>
      <c r="D85" s="167" t="s">
        <v>73</v>
      </c>
      <c r="E85" s="241" t="s">
        <v>530</v>
      </c>
      <c r="F85" s="241" t="s">
        <v>531</v>
      </c>
      <c r="I85" s="161"/>
      <c r="J85" s="242">
        <f>BK85</f>
        <v>0</v>
      </c>
      <c r="L85" s="158"/>
      <c r="M85" s="163"/>
      <c r="N85" s="164"/>
      <c r="O85" s="164"/>
      <c r="P85" s="165">
        <f>P86</f>
        <v>0</v>
      </c>
      <c r="Q85" s="164"/>
      <c r="R85" s="165">
        <f>R86</f>
        <v>0</v>
      </c>
      <c r="S85" s="164"/>
      <c r="T85" s="166">
        <f>T86</f>
        <v>0</v>
      </c>
      <c r="AR85" s="167" t="s">
        <v>156</v>
      </c>
      <c r="AT85" s="168" t="s">
        <v>73</v>
      </c>
      <c r="AU85" s="168" t="s">
        <v>74</v>
      </c>
      <c r="AY85" s="167" t="s">
        <v>152</v>
      </c>
      <c r="BK85" s="169">
        <f>BK86</f>
        <v>0</v>
      </c>
    </row>
    <row r="86" spans="2:63" s="11" customFormat="1" ht="19.5" customHeight="1">
      <c r="B86" s="158"/>
      <c r="D86" s="159" t="s">
        <v>73</v>
      </c>
      <c r="E86" s="217" t="s">
        <v>532</v>
      </c>
      <c r="F86" s="217" t="s">
        <v>533</v>
      </c>
      <c r="I86" s="161"/>
      <c r="J86" s="218">
        <f>BK86</f>
        <v>0</v>
      </c>
      <c r="L86" s="158"/>
      <c r="M86" s="163"/>
      <c r="N86" s="164"/>
      <c r="O86" s="164"/>
      <c r="P86" s="165">
        <f>P87</f>
        <v>0</v>
      </c>
      <c r="Q86" s="164"/>
      <c r="R86" s="165">
        <f>R87</f>
        <v>0</v>
      </c>
      <c r="S86" s="164"/>
      <c r="T86" s="166">
        <f>T87</f>
        <v>0</v>
      </c>
      <c r="AR86" s="167" t="s">
        <v>156</v>
      </c>
      <c r="AT86" s="168" t="s">
        <v>73</v>
      </c>
      <c r="AU86" s="168" t="s">
        <v>22</v>
      </c>
      <c r="AY86" s="167" t="s">
        <v>152</v>
      </c>
      <c r="BK86" s="169">
        <f>BK87</f>
        <v>0</v>
      </c>
    </row>
    <row r="87" spans="2:65" s="1" customFormat="1" ht="22.5" customHeight="1">
      <c r="B87" s="170"/>
      <c r="C87" s="171" t="s">
        <v>22</v>
      </c>
      <c r="D87" s="171" t="s">
        <v>153</v>
      </c>
      <c r="E87" s="172" t="s">
        <v>534</v>
      </c>
      <c r="F87" s="173" t="s">
        <v>535</v>
      </c>
      <c r="G87" s="174" t="s">
        <v>525</v>
      </c>
      <c r="H87" s="175">
        <v>1</v>
      </c>
      <c r="I87" s="176"/>
      <c r="J87" s="177">
        <f>ROUND(I87*H87,2)</f>
        <v>0</v>
      </c>
      <c r="K87" s="173" t="s">
        <v>20</v>
      </c>
      <c r="L87" s="35"/>
      <c r="M87" s="178" t="s">
        <v>20</v>
      </c>
      <c r="N87" s="237" t="s">
        <v>45</v>
      </c>
      <c r="O87" s="238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AR87" s="18" t="s">
        <v>255</v>
      </c>
      <c r="AT87" s="18" t="s">
        <v>153</v>
      </c>
      <c r="AU87" s="18" t="s">
        <v>82</v>
      </c>
      <c r="AY87" s="18" t="s">
        <v>152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8" t="s">
        <v>22</v>
      </c>
      <c r="BK87" s="182">
        <f>ROUND(I87*H87,2)</f>
        <v>0</v>
      </c>
      <c r="BL87" s="18" t="s">
        <v>255</v>
      </c>
      <c r="BM87" s="18" t="s">
        <v>536</v>
      </c>
    </row>
    <row r="88" spans="2:12" s="1" customFormat="1" ht="6.75" customHeight="1">
      <c r="B88" s="50"/>
      <c r="C88" s="51"/>
      <c r="D88" s="51"/>
      <c r="E88" s="51"/>
      <c r="F88" s="51"/>
      <c r="G88" s="51"/>
      <c r="H88" s="51"/>
      <c r="I88" s="124"/>
      <c r="J88" s="51"/>
      <c r="K88" s="51"/>
      <c r="L88" s="35"/>
    </row>
    <row r="312" ht="13.5">
      <c r="AT312" s="235"/>
    </row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92"/>
      <c r="C1" s="292"/>
      <c r="D1" s="291" t="s">
        <v>1</v>
      </c>
      <c r="E1" s="292"/>
      <c r="F1" s="293" t="s">
        <v>564</v>
      </c>
      <c r="G1" s="298" t="s">
        <v>565</v>
      </c>
      <c r="H1" s="298"/>
      <c r="I1" s="299"/>
      <c r="J1" s="293" t="s">
        <v>566</v>
      </c>
      <c r="K1" s="291" t="s">
        <v>96</v>
      </c>
      <c r="L1" s="293" t="s">
        <v>567</v>
      </c>
      <c r="M1" s="293"/>
      <c r="N1" s="293"/>
      <c r="O1" s="293"/>
      <c r="P1" s="293"/>
      <c r="Q1" s="293"/>
      <c r="R1" s="293"/>
      <c r="S1" s="293"/>
      <c r="T1" s="293"/>
      <c r="U1" s="289"/>
      <c r="V1" s="28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8" t="s">
        <v>95</v>
      </c>
    </row>
    <row r="3" spans="2:4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82</v>
      </c>
    </row>
    <row r="4" spans="2:46" ht="36.75" customHeight="1">
      <c r="B4" s="22"/>
      <c r="C4" s="23"/>
      <c r="D4" s="24" t="s">
        <v>104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</row>
    <row r="7" spans="2:11" ht="22.5" customHeight="1">
      <c r="B7" s="22"/>
      <c r="C7" s="23"/>
      <c r="D7" s="23"/>
      <c r="E7" s="285" t="str">
        <f>'Rekapitulace stavby'!K6</f>
        <v>Opavan - Velké Albrechtice 222 - TZH komunikace</v>
      </c>
      <c r="F7" s="250"/>
      <c r="G7" s="250"/>
      <c r="H7" s="250"/>
      <c r="I7" s="102"/>
      <c r="J7" s="23"/>
      <c r="K7" s="25"/>
    </row>
    <row r="8" spans="2:11" s="1" customFormat="1" ht="15">
      <c r="B8" s="35"/>
      <c r="C8" s="36"/>
      <c r="D8" s="31" t="s">
        <v>117</v>
      </c>
      <c r="E8" s="36"/>
      <c r="F8" s="36"/>
      <c r="G8" s="36"/>
      <c r="H8" s="36"/>
      <c r="I8" s="103"/>
      <c r="J8" s="36"/>
      <c r="K8" s="39"/>
    </row>
    <row r="9" spans="2:11" s="1" customFormat="1" ht="36.75" customHeight="1">
      <c r="B9" s="35"/>
      <c r="C9" s="36"/>
      <c r="D9" s="36"/>
      <c r="E9" s="286" t="s">
        <v>537</v>
      </c>
      <c r="F9" s="257"/>
      <c r="G9" s="257"/>
      <c r="H9" s="257"/>
      <c r="I9" s="103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3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4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04" t="s">
        <v>25</v>
      </c>
      <c r="J12" s="105" t="str">
        <f>'Rekapitulace stavby'!AN8</f>
        <v>30. 9. 2015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103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104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04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103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104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104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103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104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104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103"/>
      <c r="J22" s="36"/>
      <c r="K22" s="39"/>
    </row>
    <row r="23" spans="2:11" s="1" customFormat="1" ht="14.25" customHeight="1">
      <c r="B23" s="35"/>
      <c r="C23" s="36"/>
      <c r="D23" s="31" t="s">
        <v>39</v>
      </c>
      <c r="E23" s="36"/>
      <c r="F23" s="36"/>
      <c r="G23" s="36"/>
      <c r="H23" s="36"/>
      <c r="I23" s="103"/>
      <c r="J23" s="36"/>
      <c r="K23" s="39"/>
    </row>
    <row r="24" spans="2:11" s="7" customFormat="1" ht="22.5" customHeight="1">
      <c r="B24" s="106"/>
      <c r="C24" s="107"/>
      <c r="D24" s="107"/>
      <c r="E24" s="253" t="s">
        <v>20</v>
      </c>
      <c r="F24" s="287"/>
      <c r="G24" s="287"/>
      <c r="H24" s="287"/>
      <c r="I24" s="108"/>
      <c r="J24" s="107"/>
      <c r="K24" s="109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103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10"/>
      <c r="J26" s="62"/>
      <c r="K26" s="111"/>
    </row>
    <row r="27" spans="2:11" s="1" customFormat="1" ht="24.75" customHeight="1">
      <c r="B27" s="35"/>
      <c r="C27" s="36"/>
      <c r="D27" s="112" t="s">
        <v>40</v>
      </c>
      <c r="E27" s="36"/>
      <c r="F27" s="36"/>
      <c r="G27" s="36"/>
      <c r="H27" s="36"/>
      <c r="I27" s="103"/>
      <c r="J27" s="113">
        <f>ROUND(J77,2)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14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15">
        <f>ROUND(SUM(BE77:BE89),2)</f>
        <v>0</v>
      </c>
      <c r="G30" s="36"/>
      <c r="H30" s="36"/>
      <c r="I30" s="116">
        <v>0.21</v>
      </c>
      <c r="J30" s="115">
        <f>ROUND(ROUND((SUM(BE77:BE89)),2)*I30,2)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15">
        <f>ROUND(SUM(BF77:BF89),2)</f>
        <v>0</v>
      </c>
      <c r="G31" s="36"/>
      <c r="H31" s="36"/>
      <c r="I31" s="116">
        <v>0.15</v>
      </c>
      <c r="J31" s="115">
        <f>ROUND(ROUND((SUM(BF77:BF89)),2)*I31,2)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15">
        <f>ROUND(SUM(BG77:BG89),2)</f>
        <v>0</v>
      </c>
      <c r="G32" s="36"/>
      <c r="H32" s="36"/>
      <c r="I32" s="116">
        <v>0.21</v>
      </c>
      <c r="J32" s="115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15">
        <f>ROUND(SUM(BH77:BH89),2)</f>
        <v>0</v>
      </c>
      <c r="G33" s="36"/>
      <c r="H33" s="36"/>
      <c r="I33" s="116">
        <v>0.15</v>
      </c>
      <c r="J33" s="115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15">
        <f>ROUND(SUM(BI77:BI89),2)</f>
        <v>0</v>
      </c>
      <c r="G34" s="36"/>
      <c r="H34" s="36"/>
      <c r="I34" s="116">
        <v>0</v>
      </c>
      <c r="J34" s="115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103"/>
      <c r="J35" s="36"/>
      <c r="K35" s="39"/>
    </row>
    <row r="36" spans="2:11" s="1" customFormat="1" ht="24.75" customHeight="1">
      <c r="B36" s="35"/>
      <c r="C36" s="117"/>
      <c r="D36" s="118" t="s">
        <v>50</v>
      </c>
      <c r="E36" s="66"/>
      <c r="F36" s="66"/>
      <c r="G36" s="119" t="s">
        <v>51</v>
      </c>
      <c r="H36" s="120" t="s">
        <v>52</v>
      </c>
      <c r="I36" s="121"/>
      <c r="J36" s="122">
        <f>SUM(J27:J34)</f>
        <v>0</v>
      </c>
      <c r="K36" s="123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24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5"/>
      <c r="J41" s="54"/>
      <c r="K41" s="126"/>
    </row>
    <row r="42" spans="2:11" s="1" customFormat="1" ht="36.75" customHeight="1">
      <c r="B42" s="35"/>
      <c r="C42" s="24" t="s">
        <v>119</v>
      </c>
      <c r="D42" s="36"/>
      <c r="E42" s="36"/>
      <c r="F42" s="36"/>
      <c r="G42" s="36"/>
      <c r="H42" s="36"/>
      <c r="I42" s="103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103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22.5" customHeight="1">
      <c r="B45" s="35"/>
      <c r="C45" s="36"/>
      <c r="D45" s="36"/>
      <c r="E45" s="285" t="str">
        <f>E7</f>
        <v>Opavan - Velké Albrechtice 222 - TZH komunikace</v>
      </c>
      <c r="F45" s="257"/>
      <c r="G45" s="257"/>
      <c r="H45" s="257"/>
      <c r="I45" s="103"/>
      <c r="J45" s="36"/>
      <c r="K45" s="39"/>
    </row>
    <row r="46" spans="2:11" s="1" customFormat="1" ht="14.25" customHeight="1">
      <c r="B46" s="35"/>
      <c r="C46" s="31" t="s">
        <v>117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3.25" customHeight="1">
      <c r="B47" s="35"/>
      <c r="C47" s="36"/>
      <c r="D47" s="36"/>
      <c r="E47" s="286" t="str">
        <f>E9</f>
        <v>VRN - Vedlejší rozpočtové náklady</v>
      </c>
      <c r="F47" s="257"/>
      <c r="G47" s="257"/>
      <c r="H47" s="257"/>
      <c r="I47" s="103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103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Velké Albrechtice</v>
      </c>
      <c r="G49" s="36"/>
      <c r="H49" s="36"/>
      <c r="I49" s="104" t="s">
        <v>25</v>
      </c>
      <c r="J49" s="105" t="str">
        <f>IF(J12="","",J12)</f>
        <v>30. 9. 2015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103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Česká republika - Správa státních hmotných rezerv</v>
      </c>
      <c r="G51" s="36"/>
      <c r="H51" s="36"/>
      <c r="I51" s="104" t="s">
        <v>35</v>
      </c>
      <c r="J51" s="29" t="str">
        <f>E21</f>
        <v>CIVIL PROJECTS s.r.o.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103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103"/>
      <c r="J53" s="36"/>
      <c r="K53" s="39"/>
    </row>
    <row r="54" spans="2:11" s="1" customFormat="1" ht="29.25" customHeight="1">
      <c r="B54" s="35"/>
      <c r="C54" s="127" t="s">
        <v>120</v>
      </c>
      <c r="D54" s="117"/>
      <c r="E54" s="117"/>
      <c r="F54" s="117"/>
      <c r="G54" s="117"/>
      <c r="H54" s="117"/>
      <c r="I54" s="128"/>
      <c r="J54" s="129" t="s">
        <v>121</v>
      </c>
      <c r="K54" s="130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103"/>
      <c r="J55" s="36"/>
      <c r="K55" s="39"/>
    </row>
    <row r="56" spans="2:47" s="1" customFormat="1" ht="29.25" customHeight="1">
      <c r="B56" s="35"/>
      <c r="C56" s="131" t="s">
        <v>122</v>
      </c>
      <c r="D56" s="36"/>
      <c r="E56" s="36"/>
      <c r="F56" s="36"/>
      <c r="G56" s="36"/>
      <c r="H56" s="36"/>
      <c r="I56" s="103"/>
      <c r="J56" s="113">
        <f>J77</f>
        <v>0</v>
      </c>
      <c r="K56" s="39"/>
      <c r="AU56" s="18" t="s">
        <v>123</v>
      </c>
    </row>
    <row r="57" spans="2:11" s="8" customFormat="1" ht="24.75" customHeight="1">
      <c r="B57" s="132"/>
      <c r="C57" s="133"/>
      <c r="D57" s="134" t="s">
        <v>538</v>
      </c>
      <c r="E57" s="135"/>
      <c r="F57" s="135"/>
      <c r="G57" s="135"/>
      <c r="H57" s="135"/>
      <c r="I57" s="136"/>
      <c r="J57" s="137">
        <f>J78</f>
        <v>0</v>
      </c>
      <c r="K57" s="138"/>
    </row>
    <row r="58" spans="2:11" s="1" customFormat="1" ht="21.75" customHeight="1">
      <c r="B58" s="35"/>
      <c r="C58" s="36"/>
      <c r="D58" s="36"/>
      <c r="E58" s="36"/>
      <c r="F58" s="36"/>
      <c r="G58" s="36"/>
      <c r="H58" s="36"/>
      <c r="I58" s="103"/>
      <c r="J58" s="36"/>
      <c r="K58" s="39"/>
    </row>
    <row r="59" spans="2:11" s="1" customFormat="1" ht="6.75" customHeight="1">
      <c r="B59" s="50"/>
      <c r="C59" s="51"/>
      <c r="D59" s="51"/>
      <c r="E59" s="51"/>
      <c r="F59" s="51"/>
      <c r="G59" s="51"/>
      <c r="H59" s="51"/>
      <c r="I59" s="124"/>
      <c r="J59" s="51"/>
      <c r="K59" s="52"/>
    </row>
    <row r="63" spans="2:12" s="1" customFormat="1" ht="6.75" customHeight="1">
      <c r="B63" s="53"/>
      <c r="C63" s="54"/>
      <c r="D63" s="54"/>
      <c r="E63" s="54"/>
      <c r="F63" s="54"/>
      <c r="G63" s="54"/>
      <c r="H63" s="54"/>
      <c r="I63" s="125"/>
      <c r="J63" s="54"/>
      <c r="K63" s="54"/>
      <c r="L63" s="35"/>
    </row>
    <row r="64" spans="2:12" s="1" customFormat="1" ht="36.75" customHeight="1">
      <c r="B64" s="35"/>
      <c r="C64" s="55" t="s">
        <v>137</v>
      </c>
      <c r="I64" s="146"/>
      <c r="L64" s="35"/>
    </row>
    <row r="65" spans="2:12" s="1" customFormat="1" ht="6.75" customHeight="1">
      <c r="B65" s="35"/>
      <c r="I65" s="146"/>
      <c r="L65" s="35"/>
    </row>
    <row r="66" spans="2:12" s="1" customFormat="1" ht="14.25" customHeight="1">
      <c r="B66" s="35"/>
      <c r="C66" s="57" t="s">
        <v>16</v>
      </c>
      <c r="I66" s="146"/>
      <c r="L66" s="35"/>
    </row>
    <row r="67" spans="2:12" s="1" customFormat="1" ht="22.5" customHeight="1">
      <c r="B67" s="35"/>
      <c r="E67" s="288" t="str">
        <f>E7</f>
        <v>Opavan - Velké Albrechtice 222 - TZH komunikace</v>
      </c>
      <c r="F67" s="247"/>
      <c r="G67" s="247"/>
      <c r="H67" s="247"/>
      <c r="I67" s="146"/>
      <c r="L67" s="35"/>
    </row>
    <row r="68" spans="2:12" s="1" customFormat="1" ht="14.25" customHeight="1">
      <c r="B68" s="35"/>
      <c r="C68" s="57" t="s">
        <v>117</v>
      </c>
      <c r="I68" s="146"/>
      <c r="L68" s="35"/>
    </row>
    <row r="69" spans="2:12" s="1" customFormat="1" ht="23.25" customHeight="1">
      <c r="B69" s="35"/>
      <c r="E69" s="265" t="str">
        <f>E9</f>
        <v>VRN - Vedlejší rozpočtové náklady</v>
      </c>
      <c r="F69" s="247"/>
      <c r="G69" s="247"/>
      <c r="H69" s="247"/>
      <c r="I69" s="146"/>
      <c r="L69" s="35"/>
    </row>
    <row r="70" spans="2:12" s="1" customFormat="1" ht="6.75" customHeight="1">
      <c r="B70" s="35"/>
      <c r="I70" s="146"/>
      <c r="L70" s="35"/>
    </row>
    <row r="71" spans="2:12" s="1" customFormat="1" ht="18" customHeight="1">
      <c r="B71" s="35"/>
      <c r="C71" s="57" t="s">
        <v>23</v>
      </c>
      <c r="F71" s="147" t="str">
        <f>F12</f>
        <v>Velké Albrechtice</v>
      </c>
      <c r="I71" s="148" t="s">
        <v>25</v>
      </c>
      <c r="J71" s="61" t="str">
        <f>IF(J12="","",J12)</f>
        <v>30. 9. 2015</v>
      </c>
      <c r="L71" s="35"/>
    </row>
    <row r="72" spans="2:12" s="1" customFormat="1" ht="6.75" customHeight="1">
      <c r="B72" s="35"/>
      <c r="I72" s="146"/>
      <c r="L72" s="35"/>
    </row>
    <row r="73" spans="2:12" s="1" customFormat="1" ht="15">
      <c r="B73" s="35"/>
      <c r="C73" s="57" t="s">
        <v>29</v>
      </c>
      <c r="F73" s="147" t="str">
        <f>E15</f>
        <v>Česká republika - Správa státních hmotných rezerv</v>
      </c>
      <c r="I73" s="148" t="s">
        <v>35</v>
      </c>
      <c r="J73" s="147" t="str">
        <f>E21</f>
        <v>CIVIL PROJECTS s.r.o.</v>
      </c>
      <c r="L73" s="35"/>
    </row>
    <row r="74" spans="2:12" s="1" customFormat="1" ht="14.25" customHeight="1">
      <c r="B74" s="35"/>
      <c r="C74" s="57" t="s">
        <v>33</v>
      </c>
      <c r="F74" s="147">
        <f>IF(E18="","",E18)</f>
      </c>
      <c r="I74" s="146"/>
      <c r="L74" s="35"/>
    </row>
    <row r="75" spans="2:12" s="1" customFormat="1" ht="9.75" customHeight="1">
      <c r="B75" s="35"/>
      <c r="I75" s="146"/>
      <c r="L75" s="35"/>
    </row>
    <row r="76" spans="2:20" s="10" customFormat="1" ht="29.25" customHeight="1">
      <c r="B76" s="149"/>
      <c r="C76" s="150" t="s">
        <v>138</v>
      </c>
      <c r="D76" s="151" t="s">
        <v>59</v>
      </c>
      <c r="E76" s="151" t="s">
        <v>55</v>
      </c>
      <c r="F76" s="151" t="s">
        <v>139</v>
      </c>
      <c r="G76" s="151" t="s">
        <v>140</v>
      </c>
      <c r="H76" s="151" t="s">
        <v>141</v>
      </c>
      <c r="I76" s="152" t="s">
        <v>142</v>
      </c>
      <c r="J76" s="151" t="s">
        <v>121</v>
      </c>
      <c r="K76" s="153" t="s">
        <v>143</v>
      </c>
      <c r="L76" s="149"/>
      <c r="M76" s="68" t="s">
        <v>144</v>
      </c>
      <c r="N76" s="69" t="s">
        <v>44</v>
      </c>
      <c r="O76" s="69" t="s">
        <v>145</v>
      </c>
      <c r="P76" s="69" t="s">
        <v>146</v>
      </c>
      <c r="Q76" s="69" t="s">
        <v>147</v>
      </c>
      <c r="R76" s="69" t="s">
        <v>148</v>
      </c>
      <c r="S76" s="69" t="s">
        <v>149</v>
      </c>
      <c r="T76" s="70" t="s">
        <v>150</v>
      </c>
    </row>
    <row r="77" spans="2:63" s="1" customFormat="1" ht="29.25" customHeight="1">
      <c r="B77" s="35"/>
      <c r="C77" s="72" t="s">
        <v>122</v>
      </c>
      <c r="I77" s="146"/>
      <c r="J77" s="154">
        <f>BK77</f>
        <v>0</v>
      </c>
      <c r="L77" s="35"/>
      <c r="M77" s="71"/>
      <c r="N77" s="62"/>
      <c r="O77" s="62"/>
      <c r="P77" s="155">
        <f>P78</f>
        <v>0</v>
      </c>
      <c r="Q77" s="62"/>
      <c r="R77" s="155">
        <f>R78</f>
        <v>0</v>
      </c>
      <c r="S77" s="62"/>
      <c r="T77" s="156">
        <f>T78</f>
        <v>0</v>
      </c>
      <c r="AT77" s="18" t="s">
        <v>73</v>
      </c>
      <c r="AU77" s="18" t="s">
        <v>123</v>
      </c>
      <c r="BK77" s="157">
        <f>BK78</f>
        <v>0</v>
      </c>
    </row>
    <row r="78" spans="2:63" s="11" customFormat="1" ht="36.75" customHeight="1">
      <c r="B78" s="158"/>
      <c r="D78" s="159" t="s">
        <v>73</v>
      </c>
      <c r="E78" s="160" t="s">
        <v>539</v>
      </c>
      <c r="F78" s="160" t="s">
        <v>540</v>
      </c>
      <c r="I78" s="161"/>
      <c r="J78" s="162">
        <f>BK78</f>
        <v>0</v>
      </c>
      <c r="L78" s="158"/>
      <c r="M78" s="163"/>
      <c r="N78" s="164"/>
      <c r="O78" s="164"/>
      <c r="P78" s="165">
        <f>SUM(P79:P89)</f>
        <v>0</v>
      </c>
      <c r="Q78" s="164"/>
      <c r="R78" s="165">
        <f>SUM(R79:R89)</f>
        <v>0</v>
      </c>
      <c r="S78" s="164"/>
      <c r="T78" s="166">
        <f>SUM(T79:T89)</f>
        <v>0</v>
      </c>
      <c r="AR78" s="167" t="s">
        <v>171</v>
      </c>
      <c r="AT78" s="168" t="s">
        <v>73</v>
      </c>
      <c r="AU78" s="168" t="s">
        <v>74</v>
      </c>
      <c r="AY78" s="167" t="s">
        <v>152</v>
      </c>
      <c r="BK78" s="169">
        <f>SUM(BK79:BK89)</f>
        <v>0</v>
      </c>
    </row>
    <row r="79" spans="2:65" s="1" customFormat="1" ht="22.5" customHeight="1">
      <c r="B79" s="170"/>
      <c r="C79" s="171" t="s">
        <v>156</v>
      </c>
      <c r="D79" s="171" t="s">
        <v>153</v>
      </c>
      <c r="E79" s="172" t="s">
        <v>541</v>
      </c>
      <c r="F79" s="173" t="s">
        <v>542</v>
      </c>
      <c r="G79" s="174" t="s">
        <v>543</v>
      </c>
      <c r="H79" s="175">
        <v>1</v>
      </c>
      <c r="I79" s="176"/>
      <c r="J79" s="177">
        <f>ROUND(I79*H79,2)</f>
        <v>0</v>
      </c>
      <c r="K79" s="173" t="s">
        <v>369</v>
      </c>
      <c r="L79" s="35"/>
      <c r="M79" s="178" t="s">
        <v>20</v>
      </c>
      <c r="N79" s="179" t="s">
        <v>45</v>
      </c>
      <c r="O79" s="36"/>
      <c r="P79" s="180">
        <f>O79*H79</f>
        <v>0</v>
      </c>
      <c r="Q79" s="180">
        <v>0</v>
      </c>
      <c r="R79" s="180">
        <f>Q79*H79</f>
        <v>0</v>
      </c>
      <c r="S79" s="180">
        <v>0</v>
      </c>
      <c r="T79" s="181">
        <f>S79*H79</f>
        <v>0</v>
      </c>
      <c r="AR79" s="18" t="s">
        <v>544</v>
      </c>
      <c r="AT79" s="18" t="s">
        <v>153</v>
      </c>
      <c r="AU79" s="18" t="s">
        <v>22</v>
      </c>
      <c r="AY79" s="18" t="s">
        <v>152</v>
      </c>
      <c r="BE79" s="182">
        <f>IF(N79="základní",J79,0)</f>
        <v>0</v>
      </c>
      <c r="BF79" s="182">
        <f>IF(N79="snížená",J79,0)</f>
        <v>0</v>
      </c>
      <c r="BG79" s="182">
        <f>IF(N79="zákl. přenesená",J79,0)</f>
        <v>0</v>
      </c>
      <c r="BH79" s="182">
        <f>IF(N79="sníž. přenesená",J79,0)</f>
        <v>0</v>
      </c>
      <c r="BI79" s="182">
        <f>IF(N79="nulová",J79,0)</f>
        <v>0</v>
      </c>
      <c r="BJ79" s="18" t="s">
        <v>22</v>
      </c>
      <c r="BK79" s="182">
        <f>ROUND(I79*H79,2)</f>
        <v>0</v>
      </c>
      <c r="BL79" s="18" t="s">
        <v>544</v>
      </c>
      <c r="BM79" s="18" t="s">
        <v>545</v>
      </c>
    </row>
    <row r="80" spans="2:47" s="1" customFormat="1" ht="27">
      <c r="B80" s="35"/>
      <c r="D80" s="186" t="s">
        <v>158</v>
      </c>
      <c r="F80" s="227" t="s">
        <v>546</v>
      </c>
      <c r="I80" s="146"/>
      <c r="L80" s="35"/>
      <c r="M80" s="64"/>
      <c r="N80" s="36"/>
      <c r="O80" s="36"/>
      <c r="P80" s="36"/>
      <c r="Q80" s="36"/>
      <c r="R80" s="36"/>
      <c r="S80" s="36"/>
      <c r="T80" s="65"/>
      <c r="AT80" s="18" t="s">
        <v>158</v>
      </c>
      <c r="AU80" s="18" t="s">
        <v>22</v>
      </c>
    </row>
    <row r="81" spans="2:65" s="1" customFormat="1" ht="22.5" customHeight="1">
      <c r="B81" s="170"/>
      <c r="C81" s="171" t="s">
        <v>185</v>
      </c>
      <c r="D81" s="171" t="s">
        <v>153</v>
      </c>
      <c r="E81" s="172" t="s">
        <v>547</v>
      </c>
      <c r="F81" s="173" t="s">
        <v>548</v>
      </c>
      <c r="G81" s="174" t="s">
        <v>467</v>
      </c>
      <c r="H81" s="175">
        <v>1</v>
      </c>
      <c r="I81" s="176"/>
      <c r="J81" s="177">
        <f>ROUND(I81*H81,2)</f>
        <v>0</v>
      </c>
      <c r="K81" s="173" t="s">
        <v>20</v>
      </c>
      <c r="L81" s="35"/>
      <c r="M81" s="178" t="s">
        <v>20</v>
      </c>
      <c r="N81" s="179" t="s">
        <v>45</v>
      </c>
      <c r="O81" s="36"/>
      <c r="P81" s="180">
        <f>O81*H81</f>
        <v>0</v>
      </c>
      <c r="Q81" s="180">
        <v>0</v>
      </c>
      <c r="R81" s="180">
        <f>Q81*H81</f>
        <v>0</v>
      </c>
      <c r="S81" s="180">
        <v>0</v>
      </c>
      <c r="T81" s="181">
        <f>S81*H81</f>
        <v>0</v>
      </c>
      <c r="AR81" s="18" t="s">
        <v>544</v>
      </c>
      <c r="AT81" s="18" t="s">
        <v>153</v>
      </c>
      <c r="AU81" s="18" t="s">
        <v>22</v>
      </c>
      <c r="AY81" s="18" t="s">
        <v>152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18" t="s">
        <v>22</v>
      </c>
      <c r="BK81" s="182">
        <f>ROUND(I81*H81,2)</f>
        <v>0</v>
      </c>
      <c r="BL81" s="18" t="s">
        <v>544</v>
      </c>
      <c r="BM81" s="18" t="s">
        <v>549</v>
      </c>
    </row>
    <row r="82" spans="2:47" s="1" customFormat="1" ht="13.5">
      <c r="B82" s="35"/>
      <c r="D82" s="186" t="s">
        <v>158</v>
      </c>
      <c r="F82" s="227" t="s">
        <v>548</v>
      </c>
      <c r="I82" s="146"/>
      <c r="L82" s="35"/>
      <c r="M82" s="64"/>
      <c r="N82" s="36"/>
      <c r="O82" s="36"/>
      <c r="P82" s="36"/>
      <c r="Q82" s="36"/>
      <c r="R82" s="36"/>
      <c r="S82" s="36"/>
      <c r="T82" s="65"/>
      <c r="AT82" s="18" t="s">
        <v>158</v>
      </c>
      <c r="AU82" s="18" t="s">
        <v>22</v>
      </c>
    </row>
    <row r="83" spans="2:65" s="1" customFormat="1" ht="22.5" customHeight="1">
      <c r="B83" s="170"/>
      <c r="C83" s="171" t="s">
        <v>22</v>
      </c>
      <c r="D83" s="171" t="s">
        <v>153</v>
      </c>
      <c r="E83" s="172" t="s">
        <v>550</v>
      </c>
      <c r="F83" s="173" t="s">
        <v>551</v>
      </c>
      <c r="G83" s="174" t="s">
        <v>467</v>
      </c>
      <c r="H83" s="175">
        <v>1</v>
      </c>
      <c r="I83" s="176"/>
      <c r="J83" s="177">
        <f>ROUND(I83*H83,2)</f>
        <v>0</v>
      </c>
      <c r="K83" s="173" t="s">
        <v>20</v>
      </c>
      <c r="L83" s="35"/>
      <c r="M83" s="178" t="s">
        <v>20</v>
      </c>
      <c r="N83" s="179" t="s">
        <v>45</v>
      </c>
      <c r="O83" s="36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8" t="s">
        <v>544</v>
      </c>
      <c r="AT83" s="18" t="s">
        <v>153</v>
      </c>
      <c r="AU83" s="18" t="s">
        <v>22</v>
      </c>
      <c r="AY83" s="18" t="s">
        <v>152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8" t="s">
        <v>22</v>
      </c>
      <c r="BK83" s="182">
        <f>ROUND(I83*H83,2)</f>
        <v>0</v>
      </c>
      <c r="BL83" s="18" t="s">
        <v>544</v>
      </c>
      <c r="BM83" s="18" t="s">
        <v>552</v>
      </c>
    </row>
    <row r="84" spans="2:47" s="1" customFormat="1" ht="13.5">
      <c r="B84" s="35"/>
      <c r="D84" s="186" t="s">
        <v>158</v>
      </c>
      <c r="F84" s="227" t="s">
        <v>551</v>
      </c>
      <c r="I84" s="146"/>
      <c r="L84" s="35"/>
      <c r="M84" s="64"/>
      <c r="N84" s="36"/>
      <c r="O84" s="36"/>
      <c r="P84" s="36"/>
      <c r="Q84" s="36"/>
      <c r="R84" s="36"/>
      <c r="S84" s="36"/>
      <c r="T84" s="65"/>
      <c r="AT84" s="18" t="s">
        <v>158</v>
      </c>
      <c r="AU84" s="18" t="s">
        <v>22</v>
      </c>
    </row>
    <row r="85" spans="2:65" s="1" customFormat="1" ht="22.5" customHeight="1">
      <c r="B85" s="170"/>
      <c r="C85" s="171" t="s">
        <v>82</v>
      </c>
      <c r="D85" s="171" t="s">
        <v>153</v>
      </c>
      <c r="E85" s="172" t="s">
        <v>553</v>
      </c>
      <c r="F85" s="173" t="s">
        <v>554</v>
      </c>
      <c r="G85" s="174" t="s">
        <v>102</v>
      </c>
      <c r="H85" s="175">
        <v>200</v>
      </c>
      <c r="I85" s="176"/>
      <c r="J85" s="177">
        <f>ROUND(I85*H85,2)</f>
        <v>0</v>
      </c>
      <c r="K85" s="173" t="s">
        <v>20</v>
      </c>
      <c r="L85" s="35"/>
      <c r="M85" s="178" t="s">
        <v>20</v>
      </c>
      <c r="N85" s="179" t="s">
        <v>45</v>
      </c>
      <c r="O85" s="36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18" t="s">
        <v>544</v>
      </c>
      <c r="AT85" s="18" t="s">
        <v>153</v>
      </c>
      <c r="AU85" s="18" t="s">
        <v>22</v>
      </c>
      <c r="AY85" s="18" t="s">
        <v>152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8" t="s">
        <v>22</v>
      </c>
      <c r="BK85" s="182">
        <f>ROUND(I85*H85,2)</f>
        <v>0</v>
      </c>
      <c r="BL85" s="18" t="s">
        <v>544</v>
      </c>
      <c r="BM85" s="18" t="s">
        <v>555</v>
      </c>
    </row>
    <row r="86" spans="2:47" s="1" customFormat="1" ht="13.5">
      <c r="B86" s="35"/>
      <c r="D86" s="186" t="s">
        <v>158</v>
      </c>
      <c r="F86" s="227" t="s">
        <v>556</v>
      </c>
      <c r="I86" s="146"/>
      <c r="L86" s="35"/>
      <c r="M86" s="64"/>
      <c r="N86" s="36"/>
      <c r="O86" s="36"/>
      <c r="P86" s="36"/>
      <c r="Q86" s="36"/>
      <c r="R86" s="36"/>
      <c r="S86" s="36"/>
      <c r="T86" s="65"/>
      <c r="AT86" s="18" t="s">
        <v>158</v>
      </c>
      <c r="AU86" s="18" t="s">
        <v>22</v>
      </c>
    </row>
    <row r="87" spans="2:65" s="1" customFormat="1" ht="22.5" customHeight="1">
      <c r="B87" s="170"/>
      <c r="C87" s="171" t="s">
        <v>171</v>
      </c>
      <c r="D87" s="171" t="s">
        <v>153</v>
      </c>
      <c r="E87" s="172" t="s">
        <v>557</v>
      </c>
      <c r="F87" s="173" t="s">
        <v>558</v>
      </c>
      <c r="G87" s="174" t="s">
        <v>102</v>
      </c>
      <c r="H87" s="175">
        <v>300</v>
      </c>
      <c r="I87" s="176"/>
      <c r="J87" s="177">
        <f>ROUND(I87*H87,2)</f>
        <v>0</v>
      </c>
      <c r="K87" s="173" t="s">
        <v>20</v>
      </c>
      <c r="L87" s="35"/>
      <c r="M87" s="178" t="s">
        <v>20</v>
      </c>
      <c r="N87" s="179" t="s">
        <v>45</v>
      </c>
      <c r="O87" s="36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8" t="s">
        <v>544</v>
      </c>
      <c r="AT87" s="18" t="s">
        <v>153</v>
      </c>
      <c r="AU87" s="18" t="s">
        <v>22</v>
      </c>
      <c r="AY87" s="18" t="s">
        <v>152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8" t="s">
        <v>22</v>
      </c>
      <c r="BK87" s="182">
        <f>ROUND(I87*H87,2)</f>
        <v>0</v>
      </c>
      <c r="BL87" s="18" t="s">
        <v>544</v>
      </c>
      <c r="BM87" s="18" t="s">
        <v>559</v>
      </c>
    </row>
    <row r="88" spans="2:47" s="1" customFormat="1" ht="13.5">
      <c r="B88" s="35"/>
      <c r="D88" s="183" t="s">
        <v>158</v>
      </c>
      <c r="F88" s="184" t="s">
        <v>558</v>
      </c>
      <c r="I88" s="146"/>
      <c r="L88" s="35"/>
      <c r="M88" s="64"/>
      <c r="N88" s="36"/>
      <c r="O88" s="36"/>
      <c r="P88" s="36"/>
      <c r="Q88" s="36"/>
      <c r="R88" s="36"/>
      <c r="S88" s="36"/>
      <c r="T88" s="65"/>
      <c r="AT88" s="18" t="s">
        <v>158</v>
      </c>
      <c r="AU88" s="18" t="s">
        <v>22</v>
      </c>
    </row>
    <row r="89" spans="2:47" s="1" customFormat="1" ht="27">
      <c r="B89" s="35"/>
      <c r="D89" s="183" t="s">
        <v>176</v>
      </c>
      <c r="F89" s="206" t="s">
        <v>560</v>
      </c>
      <c r="I89" s="146"/>
      <c r="L89" s="35"/>
      <c r="M89" s="243"/>
      <c r="N89" s="238"/>
      <c r="O89" s="238"/>
      <c r="P89" s="238"/>
      <c r="Q89" s="238"/>
      <c r="R89" s="238"/>
      <c r="S89" s="238"/>
      <c r="T89" s="244"/>
      <c r="AT89" s="18" t="s">
        <v>176</v>
      </c>
      <c r="AU89" s="18" t="s">
        <v>22</v>
      </c>
    </row>
    <row r="90" spans="2:12" s="1" customFormat="1" ht="6.75" customHeight="1">
      <c r="B90" s="50"/>
      <c r="C90" s="51"/>
      <c r="D90" s="51"/>
      <c r="E90" s="51"/>
      <c r="F90" s="51"/>
      <c r="G90" s="51"/>
      <c r="H90" s="51"/>
      <c r="I90" s="124"/>
      <c r="J90" s="51"/>
      <c r="K90" s="51"/>
      <c r="L90" s="35"/>
    </row>
    <row r="312" ht="13.5">
      <c r="AT312" s="235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300" customWidth="1"/>
    <col min="2" max="2" width="1.66796875" style="300" customWidth="1"/>
    <col min="3" max="4" width="5" style="300" customWidth="1"/>
    <col min="5" max="5" width="11.66015625" style="300" customWidth="1"/>
    <col min="6" max="6" width="9.16015625" style="300" customWidth="1"/>
    <col min="7" max="7" width="5" style="300" customWidth="1"/>
    <col min="8" max="8" width="77.83203125" style="300" customWidth="1"/>
    <col min="9" max="10" width="20" style="300" customWidth="1"/>
    <col min="11" max="11" width="1.66796875" style="300" customWidth="1"/>
    <col min="12" max="16384" width="9.33203125" style="300" customWidth="1"/>
  </cols>
  <sheetData>
    <row r="1" ht="37.5" customHeight="1"/>
    <row r="2" spans="2:1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307" customFormat="1" ht="45" customHeight="1">
      <c r="B3" s="304"/>
      <c r="C3" s="305" t="s">
        <v>568</v>
      </c>
      <c r="D3" s="305"/>
      <c r="E3" s="305"/>
      <c r="F3" s="305"/>
      <c r="G3" s="305"/>
      <c r="H3" s="305"/>
      <c r="I3" s="305"/>
      <c r="J3" s="305"/>
      <c r="K3" s="306"/>
    </row>
    <row r="4" spans="2:11" ht="25.5" customHeight="1">
      <c r="B4" s="308"/>
      <c r="C4" s="309" t="s">
        <v>569</v>
      </c>
      <c r="D4" s="309"/>
      <c r="E4" s="309"/>
      <c r="F4" s="309"/>
      <c r="G4" s="309"/>
      <c r="H4" s="309"/>
      <c r="I4" s="309"/>
      <c r="J4" s="309"/>
      <c r="K4" s="310"/>
    </row>
    <row r="5" spans="2:1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pans="2:11" ht="15" customHeight="1">
      <c r="B6" s="308"/>
      <c r="C6" s="312" t="s">
        <v>570</v>
      </c>
      <c r="D6" s="312"/>
      <c r="E6" s="312"/>
      <c r="F6" s="312"/>
      <c r="G6" s="312"/>
      <c r="H6" s="312"/>
      <c r="I6" s="312"/>
      <c r="J6" s="312"/>
      <c r="K6" s="310"/>
    </row>
    <row r="7" spans="2:11" ht="15" customHeight="1">
      <c r="B7" s="313"/>
      <c r="C7" s="312" t="s">
        <v>571</v>
      </c>
      <c r="D7" s="312"/>
      <c r="E7" s="312"/>
      <c r="F7" s="312"/>
      <c r="G7" s="312"/>
      <c r="H7" s="312"/>
      <c r="I7" s="312"/>
      <c r="J7" s="312"/>
      <c r="K7" s="310"/>
    </row>
    <row r="8" spans="2:11" ht="12.75" customHeight="1">
      <c r="B8" s="313"/>
      <c r="C8" s="314"/>
      <c r="D8" s="314"/>
      <c r="E8" s="314"/>
      <c r="F8" s="314"/>
      <c r="G8" s="314"/>
      <c r="H8" s="314"/>
      <c r="I8" s="314"/>
      <c r="J8" s="314"/>
      <c r="K8" s="310"/>
    </row>
    <row r="9" spans="2:11" ht="15" customHeight="1">
      <c r="B9" s="313"/>
      <c r="C9" s="312" t="s">
        <v>572</v>
      </c>
      <c r="D9" s="312"/>
      <c r="E9" s="312"/>
      <c r="F9" s="312"/>
      <c r="G9" s="312"/>
      <c r="H9" s="312"/>
      <c r="I9" s="312"/>
      <c r="J9" s="312"/>
      <c r="K9" s="310"/>
    </row>
    <row r="10" spans="2:11" ht="15" customHeight="1">
      <c r="B10" s="313"/>
      <c r="C10" s="314"/>
      <c r="D10" s="312" t="s">
        <v>573</v>
      </c>
      <c r="E10" s="312"/>
      <c r="F10" s="312"/>
      <c r="G10" s="312"/>
      <c r="H10" s="312"/>
      <c r="I10" s="312"/>
      <c r="J10" s="312"/>
      <c r="K10" s="310"/>
    </row>
    <row r="11" spans="2:11" ht="15" customHeight="1">
      <c r="B11" s="313"/>
      <c r="C11" s="315"/>
      <c r="D11" s="312" t="s">
        <v>574</v>
      </c>
      <c r="E11" s="312"/>
      <c r="F11" s="312"/>
      <c r="G11" s="312"/>
      <c r="H11" s="312"/>
      <c r="I11" s="312"/>
      <c r="J11" s="312"/>
      <c r="K11" s="310"/>
    </row>
    <row r="12" spans="2:11" ht="12.75" customHeight="1">
      <c r="B12" s="313"/>
      <c r="C12" s="315"/>
      <c r="D12" s="315"/>
      <c r="E12" s="315"/>
      <c r="F12" s="315"/>
      <c r="G12" s="315"/>
      <c r="H12" s="315"/>
      <c r="I12" s="315"/>
      <c r="J12" s="315"/>
      <c r="K12" s="310"/>
    </row>
    <row r="13" spans="2:11" ht="15" customHeight="1">
      <c r="B13" s="313"/>
      <c r="C13" s="315"/>
      <c r="D13" s="312" t="s">
        <v>575</v>
      </c>
      <c r="E13" s="312"/>
      <c r="F13" s="312"/>
      <c r="G13" s="312"/>
      <c r="H13" s="312"/>
      <c r="I13" s="312"/>
      <c r="J13" s="312"/>
      <c r="K13" s="310"/>
    </row>
    <row r="14" spans="2:11" ht="15" customHeight="1">
      <c r="B14" s="313"/>
      <c r="C14" s="315"/>
      <c r="D14" s="312" t="s">
        <v>576</v>
      </c>
      <c r="E14" s="312"/>
      <c r="F14" s="312"/>
      <c r="G14" s="312"/>
      <c r="H14" s="312"/>
      <c r="I14" s="312"/>
      <c r="J14" s="312"/>
      <c r="K14" s="310"/>
    </row>
    <row r="15" spans="2:11" ht="15" customHeight="1">
      <c r="B15" s="313"/>
      <c r="C15" s="315"/>
      <c r="D15" s="312" t="s">
        <v>577</v>
      </c>
      <c r="E15" s="312"/>
      <c r="F15" s="312"/>
      <c r="G15" s="312"/>
      <c r="H15" s="312"/>
      <c r="I15" s="312"/>
      <c r="J15" s="312"/>
      <c r="K15" s="310"/>
    </row>
    <row r="16" spans="2:11" ht="15" customHeight="1">
      <c r="B16" s="313"/>
      <c r="C16" s="315"/>
      <c r="D16" s="315"/>
      <c r="E16" s="316" t="s">
        <v>80</v>
      </c>
      <c r="F16" s="312" t="s">
        <v>578</v>
      </c>
      <c r="G16" s="312"/>
      <c r="H16" s="312"/>
      <c r="I16" s="312"/>
      <c r="J16" s="312"/>
      <c r="K16" s="310"/>
    </row>
    <row r="17" spans="2:11" ht="15" customHeight="1">
      <c r="B17" s="313"/>
      <c r="C17" s="315"/>
      <c r="D17" s="315"/>
      <c r="E17" s="316" t="s">
        <v>579</v>
      </c>
      <c r="F17" s="312" t="s">
        <v>580</v>
      </c>
      <c r="G17" s="312"/>
      <c r="H17" s="312"/>
      <c r="I17" s="312"/>
      <c r="J17" s="312"/>
      <c r="K17" s="310"/>
    </row>
    <row r="18" spans="2:11" ht="15" customHeight="1">
      <c r="B18" s="313"/>
      <c r="C18" s="315"/>
      <c r="D18" s="315"/>
      <c r="E18" s="316" t="s">
        <v>581</v>
      </c>
      <c r="F18" s="312" t="s">
        <v>582</v>
      </c>
      <c r="G18" s="312"/>
      <c r="H18" s="312"/>
      <c r="I18" s="312"/>
      <c r="J18" s="312"/>
      <c r="K18" s="310"/>
    </row>
    <row r="19" spans="2:11" ht="15" customHeight="1">
      <c r="B19" s="313"/>
      <c r="C19" s="315"/>
      <c r="D19" s="315"/>
      <c r="E19" s="316" t="s">
        <v>583</v>
      </c>
      <c r="F19" s="312" t="s">
        <v>584</v>
      </c>
      <c r="G19" s="312"/>
      <c r="H19" s="312"/>
      <c r="I19" s="312"/>
      <c r="J19" s="312"/>
      <c r="K19" s="310"/>
    </row>
    <row r="20" spans="2:11" ht="15" customHeight="1">
      <c r="B20" s="313"/>
      <c r="C20" s="315"/>
      <c r="D20" s="315"/>
      <c r="E20" s="316" t="s">
        <v>585</v>
      </c>
      <c r="F20" s="312" t="s">
        <v>586</v>
      </c>
      <c r="G20" s="312"/>
      <c r="H20" s="312"/>
      <c r="I20" s="312"/>
      <c r="J20" s="312"/>
      <c r="K20" s="310"/>
    </row>
    <row r="21" spans="2:11" ht="15" customHeight="1">
      <c r="B21" s="313"/>
      <c r="C21" s="315"/>
      <c r="D21" s="315"/>
      <c r="E21" s="316" t="s">
        <v>88</v>
      </c>
      <c r="F21" s="312" t="s">
        <v>587</v>
      </c>
      <c r="G21" s="312"/>
      <c r="H21" s="312"/>
      <c r="I21" s="312"/>
      <c r="J21" s="312"/>
      <c r="K21" s="310"/>
    </row>
    <row r="22" spans="2:11" ht="12.75" customHeight="1">
      <c r="B22" s="313"/>
      <c r="C22" s="315"/>
      <c r="D22" s="315"/>
      <c r="E22" s="315"/>
      <c r="F22" s="315"/>
      <c r="G22" s="315"/>
      <c r="H22" s="315"/>
      <c r="I22" s="315"/>
      <c r="J22" s="315"/>
      <c r="K22" s="310"/>
    </row>
    <row r="23" spans="2:11" ht="15" customHeight="1">
      <c r="B23" s="313"/>
      <c r="C23" s="312" t="s">
        <v>588</v>
      </c>
      <c r="D23" s="312"/>
      <c r="E23" s="312"/>
      <c r="F23" s="312"/>
      <c r="G23" s="312"/>
      <c r="H23" s="312"/>
      <c r="I23" s="312"/>
      <c r="J23" s="312"/>
      <c r="K23" s="310"/>
    </row>
    <row r="24" spans="2:11" ht="15" customHeight="1">
      <c r="B24" s="313"/>
      <c r="C24" s="312" t="s">
        <v>589</v>
      </c>
      <c r="D24" s="312"/>
      <c r="E24" s="312"/>
      <c r="F24" s="312"/>
      <c r="G24" s="312"/>
      <c r="H24" s="312"/>
      <c r="I24" s="312"/>
      <c r="J24" s="312"/>
      <c r="K24" s="310"/>
    </row>
    <row r="25" spans="2:11" ht="15" customHeight="1">
      <c r="B25" s="313"/>
      <c r="C25" s="314"/>
      <c r="D25" s="312" t="s">
        <v>590</v>
      </c>
      <c r="E25" s="312"/>
      <c r="F25" s="312"/>
      <c r="G25" s="312"/>
      <c r="H25" s="312"/>
      <c r="I25" s="312"/>
      <c r="J25" s="312"/>
      <c r="K25" s="310"/>
    </row>
    <row r="26" spans="2:11" ht="15" customHeight="1">
      <c r="B26" s="313"/>
      <c r="C26" s="315"/>
      <c r="D26" s="312" t="s">
        <v>591</v>
      </c>
      <c r="E26" s="312"/>
      <c r="F26" s="312"/>
      <c r="G26" s="312"/>
      <c r="H26" s="312"/>
      <c r="I26" s="312"/>
      <c r="J26" s="312"/>
      <c r="K26" s="310"/>
    </row>
    <row r="27" spans="2:11" ht="12.75" customHeight="1">
      <c r="B27" s="313"/>
      <c r="C27" s="315"/>
      <c r="D27" s="315"/>
      <c r="E27" s="315"/>
      <c r="F27" s="315"/>
      <c r="G27" s="315"/>
      <c r="H27" s="315"/>
      <c r="I27" s="315"/>
      <c r="J27" s="315"/>
      <c r="K27" s="310"/>
    </row>
    <row r="28" spans="2:11" ht="15" customHeight="1">
      <c r="B28" s="313"/>
      <c r="C28" s="315"/>
      <c r="D28" s="312" t="s">
        <v>592</v>
      </c>
      <c r="E28" s="312"/>
      <c r="F28" s="312"/>
      <c r="G28" s="312"/>
      <c r="H28" s="312"/>
      <c r="I28" s="312"/>
      <c r="J28" s="312"/>
      <c r="K28" s="310"/>
    </row>
    <row r="29" spans="2:11" ht="15" customHeight="1">
      <c r="B29" s="313"/>
      <c r="C29" s="315"/>
      <c r="D29" s="312" t="s">
        <v>593</v>
      </c>
      <c r="E29" s="312"/>
      <c r="F29" s="312"/>
      <c r="G29" s="312"/>
      <c r="H29" s="312"/>
      <c r="I29" s="312"/>
      <c r="J29" s="312"/>
      <c r="K29" s="310"/>
    </row>
    <row r="30" spans="2:11" ht="12.75" customHeight="1">
      <c r="B30" s="313"/>
      <c r="C30" s="315"/>
      <c r="D30" s="315"/>
      <c r="E30" s="315"/>
      <c r="F30" s="315"/>
      <c r="G30" s="315"/>
      <c r="H30" s="315"/>
      <c r="I30" s="315"/>
      <c r="J30" s="315"/>
      <c r="K30" s="310"/>
    </row>
    <row r="31" spans="2:11" ht="15" customHeight="1">
      <c r="B31" s="313"/>
      <c r="C31" s="315"/>
      <c r="D31" s="312" t="s">
        <v>594</v>
      </c>
      <c r="E31" s="312"/>
      <c r="F31" s="312"/>
      <c r="G31" s="312"/>
      <c r="H31" s="312"/>
      <c r="I31" s="312"/>
      <c r="J31" s="312"/>
      <c r="K31" s="310"/>
    </row>
    <row r="32" spans="2:11" ht="15" customHeight="1">
      <c r="B32" s="313"/>
      <c r="C32" s="315"/>
      <c r="D32" s="312" t="s">
        <v>595</v>
      </c>
      <c r="E32" s="312"/>
      <c r="F32" s="312"/>
      <c r="G32" s="312"/>
      <c r="H32" s="312"/>
      <c r="I32" s="312"/>
      <c r="J32" s="312"/>
      <c r="K32" s="310"/>
    </row>
    <row r="33" spans="2:11" ht="15" customHeight="1">
      <c r="B33" s="313"/>
      <c r="C33" s="315"/>
      <c r="D33" s="312" t="s">
        <v>596</v>
      </c>
      <c r="E33" s="312"/>
      <c r="F33" s="312"/>
      <c r="G33" s="312"/>
      <c r="H33" s="312"/>
      <c r="I33" s="312"/>
      <c r="J33" s="312"/>
      <c r="K33" s="310"/>
    </row>
    <row r="34" spans="2:11" ht="15" customHeight="1">
      <c r="B34" s="313"/>
      <c r="C34" s="315"/>
      <c r="D34" s="314"/>
      <c r="E34" s="317" t="s">
        <v>138</v>
      </c>
      <c r="F34" s="314"/>
      <c r="G34" s="312" t="s">
        <v>597</v>
      </c>
      <c r="H34" s="312"/>
      <c r="I34" s="312"/>
      <c r="J34" s="312"/>
      <c r="K34" s="310"/>
    </row>
    <row r="35" spans="2:11" ht="30.75" customHeight="1">
      <c r="B35" s="313"/>
      <c r="C35" s="315"/>
      <c r="D35" s="314"/>
      <c r="E35" s="317" t="s">
        <v>598</v>
      </c>
      <c r="F35" s="314"/>
      <c r="G35" s="312" t="s">
        <v>599</v>
      </c>
      <c r="H35" s="312"/>
      <c r="I35" s="312"/>
      <c r="J35" s="312"/>
      <c r="K35" s="310"/>
    </row>
    <row r="36" spans="2:11" ht="15" customHeight="1">
      <c r="B36" s="313"/>
      <c r="C36" s="315"/>
      <c r="D36" s="314"/>
      <c r="E36" s="317" t="s">
        <v>55</v>
      </c>
      <c r="F36" s="314"/>
      <c r="G36" s="312" t="s">
        <v>600</v>
      </c>
      <c r="H36" s="312"/>
      <c r="I36" s="312"/>
      <c r="J36" s="312"/>
      <c r="K36" s="310"/>
    </row>
    <row r="37" spans="2:11" ht="15" customHeight="1">
      <c r="B37" s="313"/>
      <c r="C37" s="315"/>
      <c r="D37" s="314"/>
      <c r="E37" s="317" t="s">
        <v>139</v>
      </c>
      <c r="F37" s="314"/>
      <c r="G37" s="312" t="s">
        <v>601</v>
      </c>
      <c r="H37" s="312"/>
      <c r="I37" s="312"/>
      <c r="J37" s="312"/>
      <c r="K37" s="310"/>
    </row>
    <row r="38" spans="2:11" ht="15" customHeight="1">
      <c r="B38" s="313"/>
      <c r="C38" s="315"/>
      <c r="D38" s="314"/>
      <c r="E38" s="317" t="s">
        <v>140</v>
      </c>
      <c r="F38" s="314"/>
      <c r="G38" s="312" t="s">
        <v>602</v>
      </c>
      <c r="H38" s="312"/>
      <c r="I38" s="312"/>
      <c r="J38" s="312"/>
      <c r="K38" s="310"/>
    </row>
    <row r="39" spans="2:11" ht="15" customHeight="1">
      <c r="B39" s="313"/>
      <c r="C39" s="315"/>
      <c r="D39" s="314"/>
      <c r="E39" s="317" t="s">
        <v>141</v>
      </c>
      <c r="F39" s="314"/>
      <c r="G39" s="312" t="s">
        <v>603</v>
      </c>
      <c r="H39" s="312"/>
      <c r="I39" s="312"/>
      <c r="J39" s="312"/>
      <c r="K39" s="310"/>
    </row>
    <row r="40" spans="2:11" ht="15" customHeight="1">
      <c r="B40" s="313"/>
      <c r="C40" s="315"/>
      <c r="D40" s="314"/>
      <c r="E40" s="317" t="s">
        <v>604</v>
      </c>
      <c r="F40" s="314"/>
      <c r="G40" s="312" t="s">
        <v>605</v>
      </c>
      <c r="H40" s="312"/>
      <c r="I40" s="312"/>
      <c r="J40" s="312"/>
      <c r="K40" s="310"/>
    </row>
    <row r="41" spans="2:11" ht="15" customHeight="1">
      <c r="B41" s="313"/>
      <c r="C41" s="315"/>
      <c r="D41" s="314"/>
      <c r="E41" s="317"/>
      <c r="F41" s="314"/>
      <c r="G41" s="312" t="s">
        <v>606</v>
      </c>
      <c r="H41" s="312"/>
      <c r="I41" s="312"/>
      <c r="J41" s="312"/>
      <c r="K41" s="310"/>
    </row>
    <row r="42" spans="2:11" ht="15" customHeight="1">
      <c r="B42" s="313"/>
      <c r="C42" s="315"/>
      <c r="D42" s="314"/>
      <c r="E42" s="317" t="s">
        <v>607</v>
      </c>
      <c r="F42" s="314"/>
      <c r="G42" s="312" t="s">
        <v>608</v>
      </c>
      <c r="H42" s="312"/>
      <c r="I42" s="312"/>
      <c r="J42" s="312"/>
      <c r="K42" s="310"/>
    </row>
    <row r="43" spans="2:11" ht="15" customHeight="1">
      <c r="B43" s="313"/>
      <c r="C43" s="315"/>
      <c r="D43" s="314"/>
      <c r="E43" s="317" t="s">
        <v>143</v>
      </c>
      <c r="F43" s="314"/>
      <c r="G43" s="312" t="s">
        <v>609</v>
      </c>
      <c r="H43" s="312"/>
      <c r="I43" s="312"/>
      <c r="J43" s="312"/>
      <c r="K43" s="310"/>
    </row>
    <row r="44" spans="2:11" ht="12.75" customHeight="1">
      <c r="B44" s="313"/>
      <c r="C44" s="315"/>
      <c r="D44" s="314"/>
      <c r="E44" s="314"/>
      <c r="F44" s="314"/>
      <c r="G44" s="314"/>
      <c r="H44" s="314"/>
      <c r="I44" s="314"/>
      <c r="J44" s="314"/>
      <c r="K44" s="310"/>
    </row>
    <row r="45" spans="2:11" ht="15" customHeight="1">
      <c r="B45" s="313"/>
      <c r="C45" s="315"/>
      <c r="D45" s="312" t="s">
        <v>610</v>
      </c>
      <c r="E45" s="312"/>
      <c r="F45" s="312"/>
      <c r="G45" s="312"/>
      <c r="H45" s="312"/>
      <c r="I45" s="312"/>
      <c r="J45" s="312"/>
      <c r="K45" s="310"/>
    </row>
    <row r="46" spans="2:11" ht="15" customHeight="1">
      <c r="B46" s="313"/>
      <c r="C46" s="315"/>
      <c r="D46" s="315"/>
      <c r="E46" s="312" t="s">
        <v>611</v>
      </c>
      <c r="F46" s="312"/>
      <c r="G46" s="312"/>
      <c r="H46" s="312"/>
      <c r="I46" s="312"/>
      <c r="J46" s="312"/>
      <c r="K46" s="310"/>
    </row>
    <row r="47" spans="2:11" ht="15" customHeight="1">
      <c r="B47" s="313"/>
      <c r="C47" s="315"/>
      <c r="D47" s="315"/>
      <c r="E47" s="312" t="s">
        <v>612</v>
      </c>
      <c r="F47" s="312"/>
      <c r="G47" s="312"/>
      <c r="H47" s="312"/>
      <c r="I47" s="312"/>
      <c r="J47" s="312"/>
      <c r="K47" s="310"/>
    </row>
    <row r="48" spans="2:11" ht="15" customHeight="1">
      <c r="B48" s="313"/>
      <c r="C48" s="315"/>
      <c r="D48" s="315"/>
      <c r="E48" s="312" t="s">
        <v>613</v>
      </c>
      <c r="F48" s="312"/>
      <c r="G48" s="312"/>
      <c r="H48" s="312"/>
      <c r="I48" s="312"/>
      <c r="J48" s="312"/>
      <c r="K48" s="310"/>
    </row>
    <row r="49" spans="2:11" ht="15" customHeight="1">
      <c r="B49" s="313"/>
      <c r="C49" s="315"/>
      <c r="D49" s="312" t="s">
        <v>614</v>
      </c>
      <c r="E49" s="312"/>
      <c r="F49" s="312"/>
      <c r="G49" s="312"/>
      <c r="H49" s="312"/>
      <c r="I49" s="312"/>
      <c r="J49" s="312"/>
      <c r="K49" s="310"/>
    </row>
    <row r="50" spans="2:11" ht="25.5" customHeight="1">
      <c r="B50" s="308"/>
      <c r="C50" s="309" t="s">
        <v>615</v>
      </c>
      <c r="D50" s="309"/>
      <c r="E50" s="309"/>
      <c r="F50" s="309"/>
      <c r="G50" s="309"/>
      <c r="H50" s="309"/>
      <c r="I50" s="309"/>
      <c r="J50" s="309"/>
      <c r="K50" s="310"/>
    </row>
    <row r="51" spans="2:11" ht="5.25" customHeight="1">
      <c r="B51" s="308"/>
      <c r="C51" s="311"/>
      <c r="D51" s="311"/>
      <c r="E51" s="311"/>
      <c r="F51" s="311"/>
      <c r="G51" s="311"/>
      <c r="H51" s="311"/>
      <c r="I51" s="311"/>
      <c r="J51" s="311"/>
      <c r="K51" s="310"/>
    </row>
    <row r="52" spans="2:11" ht="15" customHeight="1">
      <c r="B52" s="308"/>
      <c r="C52" s="312" t="s">
        <v>616</v>
      </c>
      <c r="D52" s="312"/>
      <c r="E52" s="312"/>
      <c r="F52" s="312"/>
      <c r="G52" s="312"/>
      <c r="H52" s="312"/>
      <c r="I52" s="312"/>
      <c r="J52" s="312"/>
      <c r="K52" s="310"/>
    </row>
    <row r="53" spans="2:11" ht="15" customHeight="1">
      <c r="B53" s="308"/>
      <c r="C53" s="312" t="s">
        <v>617</v>
      </c>
      <c r="D53" s="312"/>
      <c r="E53" s="312"/>
      <c r="F53" s="312"/>
      <c r="G53" s="312"/>
      <c r="H53" s="312"/>
      <c r="I53" s="312"/>
      <c r="J53" s="312"/>
      <c r="K53" s="310"/>
    </row>
    <row r="54" spans="2:11" ht="12.75" customHeight="1">
      <c r="B54" s="308"/>
      <c r="C54" s="314"/>
      <c r="D54" s="314"/>
      <c r="E54" s="314"/>
      <c r="F54" s="314"/>
      <c r="G54" s="314"/>
      <c r="H54" s="314"/>
      <c r="I54" s="314"/>
      <c r="J54" s="314"/>
      <c r="K54" s="310"/>
    </row>
    <row r="55" spans="2:11" ht="15" customHeight="1">
      <c r="B55" s="308"/>
      <c r="C55" s="312" t="s">
        <v>618</v>
      </c>
      <c r="D55" s="312"/>
      <c r="E55" s="312"/>
      <c r="F55" s="312"/>
      <c r="G55" s="312"/>
      <c r="H55" s="312"/>
      <c r="I55" s="312"/>
      <c r="J55" s="312"/>
      <c r="K55" s="310"/>
    </row>
    <row r="56" spans="2:11" ht="15" customHeight="1">
      <c r="B56" s="308"/>
      <c r="C56" s="315"/>
      <c r="D56" s="312" t="s">
        <v>619</v>
      </c>
      <c r="E56" s="312"/>
      <c r="F56" s="312"/>
      <c r="G56" s="312"/>
      <c r="H56" s="312"/>
      <c r="I56" s="312"/>
      <c r="J56" s="312"/>
      <c r="K56" s="310"/>
    </row>
    <row r="57" spans="2:11" ht="15" customHeight="1">
      <c r="B57" s="308"/>
      <c r="C57" s="315"/>
      <c r="D57" s="312" t="s">
        <v>620</v>
      </c>
      <c r="E57" s="312"/>
      <c r="F57" s="312"/>
      <c r="G57" s="312"/>
      <c r="H57" s="312"/>
      <c r="I57" s="312"/>
      <c r="J57" s="312"/>
      <c r="K57" s="310"/>
    </row>
    <row r="58" spans="2:11" ht="15" customHeight="1">
      <c r="B58" s="308"/>
      <c r="C58" s="315"/>
      <c r="D58" s="312" t="s">
        <v>621</v>
      </c>
      <c r="E58" s="312"/>
      <c r="F58" s="312"/>
      <c r="G58" s="312"/>
      <c r="H58" s="312"/>
      <c r="I58" s="312"/>
      <c r="J58" s="312"/>
      <c r="K58" s="310"/>
    </row>
    <row r="59" spans="2:11" ht="15" customHeight="1">
      <c r="B59" s="308"/>
      <c r="C59" s="315"/>
      <c r="D59" s="312" t="s">
        <v>622</v>
      </c>
      <c r="E59" s="312"/>
      <c r="F59" s="312"/>
      <c r="G59" s="312"/>
      <c r="H59" s="312"/>
      <c r="I59" s="312"/>
      <c r="J59" s="312"/>
      <c r="K59" s="310"/>
    </row>
    <row r="60" spans="2:11" ht="15" customHeight="1">
      <c r="B60" s="308"/>
      <c r="C60" s="315"/>
      <c r="D60" s="318" t="s">
        <v>623</v>
      </c>
      <c r="E60" s="318"/>
      <c r="F60" s="318"/>
      <c r="G60" s="318"/>
      <c r="H60" s="318"/>
      <c r="I60" s="318"/>
      <c r="J60" s="318"/>
      <c r="K60" s="310"/>
    </row>
    <row r="61" spans="2:11" ht="15" customHeight="1">
      <c r="B61" s="308"/>
      <c r="C61" s="315"/>
      <c r="D61" s="312" t="s">
        <v>624</v>
      </c>
      <c r="E61" s="312"/>
      <c r="F61" s="312"/>
      <c r="G61" s="312"/>
      <c r="H61" s="312"/>
      <c r="I61" s="312"/>
      <c r="J61" s="312"/>
      <c r="K61" s="310"/>
    </row>
    <row r="62" spans="2:11" ht="12.75" customHeight="1">
      <c r="B62" s="308"/>
      <c r="C62" s="315"/>
      <c r="D62" s="315"/>
      <c r="E62" s="319"/>
      <c r="F62" s="315"/>
      <c r="G62" s="315"/>
      <c r="H62" s="315"/>
      <c r="I62" s="315"/>
      <c r="J62" s="315"/>
      <c r="K62" s="310"/>
    </row>
    <row r="63" spans="2:11" ht="15" customHeight="1">
      <c r="B63" s="308"/>
      <c r="C63" s="315"/>
      <c r="D63" s="312" t="s">
        <v>625</v>
      </c>
      <c r="E63" s="312"/>
      <c r="F63" s="312"/>
      <c r="G63" s="312"/>
      <c r="H63" s="312"/>
      <c r="I63" s="312"/>
      <c r="J63" s="312"/>
      <c r="K63" s="310"/>
    </row>
    <row r="64" spans="2:11" ht="15" customHeight="1">
      <c r="B64" s="308"/>
      <c r="C64" s="315"/>
      <c r="D64" s="318" t="s">
        <v>626</v>
      </c>
      <c r="E64" s="318"/>
      <c r="F64" s="318"/>
      <c r="G64" s="318"/>
      <c r="H64" s="318"/>
      <c r="I64" s="318"/>
      <c r="J64" s="318"/>
      <c r="K64" s="310"/>
    </row>
    <row r="65" spans="2:11" ht="15" customHeight="1">
      <c r="B65" s="308"/>
      <c r="C65" s="315"/>
      <c r="D65" s="312" t="s">
        <v>627</v>
      </c>
      <c r="E65" s="312"/>
      <c r="F65" s="312"/>
      <c r="G65" s="312"/>
      <c r="H65" s="312"/>
      <c r="I65" s="312"/>
      <c r="J65" s="312"/>
      <c r="K65" s="310"/>
    </row>
    <row r="66" spans="2:11" ht="15" customHeight="1">
      <c r="B66" s="308"/>
      <c r="C66" s="315"/>
      <c r="D66" s="312" t="s">
        <v>628</v>
      </c>
      <c r="E66" s="312"/>
      <c r="F66" s="312"/>
      <c r="G66" s="312"/>
      <c r="H66" s="312"/>
      <c r="I66" s="312"/>
      <c r="J66" s="312"/>
      <c r="K66" s="310"/>
    </row>
    <row r="67" spans="2:11" ht="15" customHeight="1">
      <c r="B67" s="308"/>
      <c r="C67" s="315"/>
      <c r="D67" s="312" t="s">
        <v>629</v>
      </c>
      <c r="E67" s="312"/>
      <c r="F67" s="312"/>
      <c r="G67" s="312"/>
      <c r="H67" s="312"/>
      <c r="I67" s="312"/>
      <c r="J67" s="312"/>
      <c r="K67" s="310"/>
    </row>
    <row r="68" spans="2:11" ht="15" customHeight="1">
      <c r="B68" s="308"/>
      <c r="C68" s="315"/>
      <c r="D68" s="312" t="s">
        <v>630</v>
      </c>
      <c r="E68" s="312"/>
      <c r="F68" s="312"/>
      <c r="G68" s="312"/>
      <c r="H68" s="312"/>
      <c r="I68" s="312"/>
      <c r="J68" s="312"/>
      <c r="K68" s="310"/>
    </row>
    <row r="69" spans="2:11" ht="12.75" customHeight="1">
      <c r="B69" s="320"/>
      <c r="C69" s="321"/>
      <c r="D69" s="321"/>
      <c r="E69" s="321"/>
      <c r="F69" s="321"/>
      <c r="G69" s="321"/>
      <c r="H69" s="321"/>
      <c r="I69" s="321"/>
      <c r="J69" s="321"/>
      <c r="K69" s="322"/>
    </row>
    <row r="70" spans="2:11" ht="18.75" customHeight="1">
      <c r="B70" s="323"/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ht="18.75" customHeight="1">
      <c r="B71" s="324"/>
      <c r="C71" s="324"/>
      <c r="D71" s="324"/>
      <c r="E71" s="324"/>
      <c r="F71" s="324"/>
      <c r="G71" s="324"/>
      <c r="H71" s="324"/>
      <c r="I71" s="324"/>
      <c r="J71" s="324"/>
      <c r="K71" s="324"/>
    </row>
    <row r="72" spans="2:11" ht="7.5" customHeight="1">
      <c r="B72" s="325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ht="45" customHeight="1">
      <c r="B73" s="328"/>
      <c r="C73" s="329" t="s">
        <v>567</v>
      </c>
      <c r="D73" s="329"/>
      <c r="E73" s="329"/>
      <c r="F73" s="329"/>
      <c r="G73" s="329"/>
      <c r="H73" s="329"/>
      <c r="I73" s="329"/>
      <c r="J73" s="329"/>
      <c r="K73" s="330"/>
    </row>
    <row r="74" spans="2:11" ht="17.25" customHeight="1">
      <c r="B74" s="328"/>
      <c r="C74" s="331" t="s">
        <v>631</v>
      </c>
      <c r="D74" s="331"/>
      <c r="E74" s="331"/>
      <c r="F74" s="331" t="s">
        <v>632</v>
      </c>
      <c r="G74" s="332"/>
      <c r="H74" s="331" t="s">
        <v>139</v>
      </c>
      <c r="I74" s="331" t="s">
        <v>59</v>
      </c>
      <c r="J74" s="331" t="s">
        <v>633</v>
      </c>
      <c r="K74" s="330"/>
    </row>
    <row r="75" spans="2:11" ht="17.25" customHeight="1">
      <c r="B75" s="328"/>
      <c r="C75" s="333" t="s">
        <v>634</v>
      </c>
      <c r="D75" s="333"/>
      <c r="E75" s="333"/>
      <c r="F75" s="334" t="s">
        <v>635</v>
      </c>
      <c r="G75" s="335"/>
      <c r="H75" s="333"/>
      <c r="I75" s="333"/>
      <c r="J75" s="333" t="s">
        <v>636</v>
      </c>
      <c r="K75" s="330"/>
    </row>
    <row r="76" spans="2:11" ht="5.25" customHeight="1">
      <c r="B76" s="328"/>
      <c r="C76" s="336"/>
      <c r="D76" s="336"/>
      <c r="E76" s="336"/>
      <c r="F76" s="336"/>
      <c r="G76" s="337"/>
      <c r="H76" s="336"/>
      <c r="I76" s="336"/>
      <c r="J76" s="336"/>
      <c r="K76" s="330"/>
    </row>
    <row r="77" spans="2:11" ht="15" customHeight="1">
      <c r="B77" s="328"/>
      <c r="C77" s="317" t="s">
        <v>55</v>
      </c>
      <c r="D77" s="336"/>
      <c r="E77" s="336"/>
      <c r="F77" s="338" t="s">
        <v>637</v>
      </c>
      <c r="G77" s="337"/>
      <c r="H77" s="317" t="s">
        <v>638</v>
      </c>
      <c r="I77" s="317" t="s">
        <v>639</v>
      </c>
      <c r="J77" s="317">
        <v>20</v>
      </c>
      <c r="K77" s="330"/>
    </row>
    <row r="78" spans="2:11" ht="15" customHeight="1">
      <c r="B78" s="328"/>
      <c r="C78" s="317" t="s">
        <v>640</v>
      </c>
      <c r="D78" s="317"/>
      <c r="E78" s="317"/>
      <c r="F78" s="338" t="s">
        <v>637</v>
      </c>
      <c r="G78" s="337"/>
      <c r="H78" s="317" t="s">
        <v>641</v>
      </c>
      <c r="I78" s="317" t="s">
        <v>639</v>
      </c>
      <c r="J78" s="317">
        <v>120</v>
      </c>
      <c r="K78" s="330"/>
    </row>
    <row r="79" spans="2:11" ht="15" customHeight="1">
      <c r="B79" s="339"/>
      <c r="C79" s="317" t="s">
        <v>642</v>
      </c>
      <c r="D79" s="317"/>
      <c r="E79" s="317"/>
      <c r="F79" s="338" t="s">
        <v>643</v>
      </c>
      <c r="G79" s="337"/>
      <c r="H79" s="317" t="s">
        <v>644</v>
      </c>
      <c r="I79" s="317" t="s">
        <v>639</v>
      </c>
      <c r="J79" s="317">
        <v>50</v>
      </c>
      <c r="K79" s="330"/>
    </row>
    <row r="80" spans="2:11" ht="15" customHeight="1">
      <c r="B80" s="339"/>
      <c r="C80" s="317" t="s">
        <v>645</v>
      </c>
      <c r="D80" s="317"/>
      <c r="E80" s="317"/>
      <c r="F80" s="338" t="s">
        <v>637</v>
      </c>
      <c r="G80" s="337"/>
      <c r="H80" s="317" t="s">
        <v>646</v>
      </c>
      <c r="I80" s="317" t="s">
        <v>647</v>
      </c>
      <c r="J80" s="317"/>
      <c r="K80" s="330"/>
    </row>
    <row r="81" spans="2:11" ht="15" customHeight="1">
      <c r="B81" s="339"/>
      <c r="C81" s="340" t="s">
        <v>648</v>
      </c>
      <c r="D81" s="340"/>
      <c r="E81" s="340"/>
      <c r="F81" s="341" t="s">
        <v>643</v>
      </c>
      <c r="G81" s="340"/>
      <c r="H81" s="340" t="s">
        <v>649</v>
      </c>
      <c r="I81" s="340" t="s">
        <v>639</v>
      </c>
      <c r="J81" s="340">
        <v>15</v>
      </c>
      <c r="K81" s="330"/>
    </row>
    <row r="82" spans="2:11" ht="15" customHeight="1">
      <c r="B82" s="339"/>
      <c r="C82" s="340" t="s">
        <v>650</v>
      </c>
      <c r="D82" s="340"/>
      <c r="E82" s="340"/>
      <c r="F82" s="341" t="s">
        <v>643</v>
      </c>
      <c r="G82" s="340"/>
      <c r="H82" s="340" t="s">
        <v>651</v>
      </c>
      <c r="I82" s="340" t="s">
        <v>639</v>
      </c>
      <c r="J82" s="340">
        <v>15</v>
      </c>
      <c r="K82" s="330"/>
    </row>
    <row r="83" spans="2:11" ht="15" customHeight="1">
      <c r="B83" s="339"/>
      <c r="C83" s="340" t="s">
        <v>652</v>
      </c>
      <c r="D83" s="340"/>
      <c r="E83" s="340"/>
      <c r="F83" s="341" t="s">
        <v>643</v>
      </c>
      <c r="G83" s="340"/>
      <c r="H83" s="340" t="s">
        <v>653</v>
      </c>
      <c r="I83" s="340" t="s">
        <v>639</v>
      </c>
      <c r="J83" s="340">
        <v>20</v>
      </c>
      <c r="K83" s="330"/>
    </row>
    <row r="84" spans="2:11" ht="15" customHeight="1">
      <c r="B84" s="339"/>
      <c r="C84" s="340" t="s">
        <v>654</v>
      </c>
      <c r="D84" s="340"/>
      <c r="E84" s="340"/>
      <c r="F84" s="341" t="s">
        <v>643</v>
      </c>
      <c r="G84" s="340"/>
      <c r="H84" s="340" t="s">
        <v>655</v>
      </c>
      <c r="I84" s="340" t="s">
        <v>639</v>
      </c>
      <c r="J84" s="340">
        <v>20</v>
      </c>
      <c r="K84" s="330"/>
    </row>
    <row r="85" spans="2:11" ht="15" customHeight="1">
      <c r="B85" s="339"/>
      <c r="C85" s="317" t="s">
        <v>656</v>
      </c>
      <c r="D85" s="317"/>
      <c r="E85" s="317"/>
      <c r="F85" s="338" t="s">
        <v>643</v>
      </c>
      <c r="G85" s="337"/>
      <c r="H85" s="317" t="s">
        <v>657</v>
      </c>
      <c r="I85" s="317" t="s">
        <v>639</v>
      </c>
      <c r="J85" s="317">
        <v>50</v>
      </c>
      <c r="K85" s="330"/>
    </row>
    <row r="86" spans="2:11" ht="15" customHeight="1">
      <c r="B86" s="339"/>
      <c r="C86" s="317" t="s">
        <v>658</v>
      </c>
      <c r="D86" s="317"/>
      <c r="E86" s="317"/>
      <c r="F86" s="338" t="s">
        <v>643</v>
      </c>
      <c r="G86" s="337"/>
      <c r="H86" s="317" t="s">
        <v>659</v>
      </c>
      <c r="I86" s="317" t="s">
        <v>639</v>
      </c>
      <c r="J86" s="317">
        <v>20</v>
      </c>
      <c r="K86" s="330"/>
    </row>
    <row r="87" spans="2:11" ht="15" customHeight="1">
      <c r="B87" s="339"/>
      <c r="C87" s="317" t="s">
        <v>660</v>
      </c>
      <c r="D87" s="317"/>
      <c r="E87" s="317"/>
      <c r="F87" s="338" t="s">
        <v>643</v>
      </c>
      <c r="G87" s="337"/>
      <c r="H87" s="317" t="s">
        <v>661</v>
      </c>
      <c r="I87" s="317" t="s">
        <v>639</v>
      </c>
      <c r="J87" s="317">
        <v>20</v>
      </c>
      <c r="K87" s="330"/>
    </row>
    <row r="88" spans="2:11" ht="15" customHeight="1">
      <c r="B88" s="339"/>
      <c r="C88" s="317" t="s">
        <v>662</v>
      </c>
      <c r="D88" s="317"/>
      <c r="E88" s="317"/>
      <c r="F88" s="338" t="s">
        <v>643</v>
      </c>
      <c r="G88" s="337"/>
      <c r="H88" s="317" t="s">
        <v>663</v>
      </c>
      <c r="I88" s="317" t="s">
        <v>639</v>
      </c>
      <c r="J88" s="317">
        <v>50</v>
      </c>
      <c r="K88" s="330"/>
    </row>
    <row r="89" spans="2:11" ht="15" customHeight="1">
      <c r="B89" s="339"/>
      <c r="C89" s="317" t="s">
        <v>664</v>
      </c>
      <c r="D89" s="317"/>
      <c r="E89" s="317"/>
      <c r="F89" s="338" t="s">
        <v>643</v>
      </c>
      <c r="G89" s="337"/>
      <c r="H89" s="317" t="s">
        <v>664</v>
      </c>
      <c r="I89" s="317" t="s">
        <v>639</v>
      </c>
      <c r="J89" s="317">
        <v>50</v>
      </c>
      <c r="K89" s="330"/>
    </row>
    <row r="90" spans="2:11" ht="15" customHeight="1">
      <c r="B90" s="339"/>
      <c r="C90" s="317" t="s">
        <v>144</v>
      </c>
      <c r="D90" s="317"/>
      <c r="E90" s="317"/>
      <c r="F90" s="338" t="s">
        <v>643</v>
      </c>
      <c r="G90" s="337"/>
      <c r="H90" s="317" t="s">
        <v>665</v>
      </c>
      <c r="I90" s="317" t="s">
        <v>639</v>
      </c>
      <c r="J90" s="317">
        <v>255</v>
      </c>
      <c r="K90" s="330"/>
    </row>
    <row r="91" spans="2:11" ht="15" customHeight="1">
      <c r="B91" s="339"/>
      <c r="C91" s="317" t="s">
        <v>666</v>
      </c>
      <c r="D91" s="317"/>
      <c r="E91" s="317"/>
      <c r="F91" s="338" t="s">
        <v>637</v>
      </c>
      <c r="G91" s="337"/>
      <c r="H91" s="317" t="s">
        <v>667</v>
      </c>
      <c r="I91" s="317" t="s">
        <v>668</v>
      </c>
      <c r="J91" s="317"/>
      <c r="K91" s="330"/>
    </row>
    <row r="92" spans="2:11" ht="15" customHeight="1">
      <c r="B92" s="339"/>
      <c r="C92" s="317" t="s">
        <v>669</v>
      </c>
      <c r="D92" s="317"/>
      <c r="E92" s="317"/>
      <c r="F92" s="338" t="s">
        <v>637</v>
      </c>
      <c r="G92" s="337"/>
      <c r="H92" s="317" t="s">
        <v>670</v>
      </c>
      <c r="I92" s="317" t="s">
        <v>671</v>
      </c>
      <c r="J92" s="317"/>
      <c r="K92" s="330"/>
    </row>
    <row r="93" spans="2:11" ht="15" customHeight="1">
      <c r="B93" s="339"/>
      <c r="C93" s="317" t="s">
        <v>672</v>
      </c>
      <c r="D93" s="317"/>
      <c r="E93" s="317"/>
      <c r="F93" s="338" t="s">
        <v>637</v>
      </c>
      <c r="G93" s="337"/>
      <c r="H93" s="317" t="s">
        <v>672</v>
      </c>
      <c r="I93" s="317" t="s">
        <v>671</v>
      </c>
      <c r="J93" s="317"/>
      <c r="K93" s="330"/>
    </row>
    <row r="94" spans="2:11" ht="15" customHeight="1">
      <c r="B94" s="339"/>
      <c r="C94" s="317" t="s">
        <v>40</v>
      </c>
      <c r="D94" s="317"/>
      <c r="E94" s="317"/>
      <c r="F94" s="338" t="s">
        <v>637</v>
      </c>
      <c r="G94" s="337"/>
      <c r="H94" s="317" t="s">
        <v>673</v>
      </c>
      <c r="I94" s="317" t="s">
        <v>671</v>
      </c>
      <c r="J94" s="317"/>
      <c r="K94" s="330"/>
    </row>
    <row r="95" spans="2:11" ht="15" customHeight="1">
      <c r="B95" s="339"/>
      <c r="C95" s="317" t="s">
        <v>50</v>
      </c>
      <c r="D95" s="317"/>
      <c r="E95" s="317"/>
      <c r="F95" s="338" t="s">
        <v>637</v>
      </c>
      <c r="G95" s="337"/>
      <c r="H95" s="317" t="s">
        <v>674</v>
      </c>
      <c r="I95" s="317" t="s">
        <v>671</v>
      </c>
      <c r="J95" s="317"/>
      <c r="K95" s="330"/>
    </row>
    <row r="96" spans="2:11" ht="15" customHeight="1">
      <c r="B96" s="342"/>
      <c r="C96" s="343"/>
      <c r="D96" s="343"/>
      <c r="E96" s="343"/>
      <c r="F96" s="343"/>
      <c r="G96" s="343"/>
      <c r="H96" s="343"/>
      <c r="I96" s="343"/>
      <c r="J96" s="343"/>
      <c r="K96" s="344"/>
    </row>
    <row r="97" spans="2:11" ht="18.75" customHeight="1">
      <c r="B97" s="345"/>
      <c r="C97" s="346"/>
      <c r="D97" s="346"/>
      <c r="E97" s="346"/>
      <c r="F97" s="346"/>
      <c r="G97" s="346"/>
      <c r="H97" s="346"/>
      <c r="I97" s="346"/>
      <c r="J97" s="346"/>
      <c r="K97" s="345"/>
    </row>
    <row r="98" spans="2:11" ht="18.75" customHeight="1">
      <c r="B98" s="324"/>
      <c r="C98" s="324"/>
      <c r="D98" s="324"/>
      <c r="E98" s="324"/>
      <c r="F98" s="324"/>
      <c r="G98" s="324"/>
      <c r="H98" s="324"/>
      <c r="I98" s="324"/>
      <c r="J98" s="324"/>
      <c r="K98" s="324"/>
    </row>
    <row r="99" spans="2:11" ht="7.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7"/>
    </row>
    <row r="100" spans="2:11" ht="45" customHeight="1">
      <c r="B100" s="328"/>
      <c r="C100" s="329" t="s">
        <v>675</v>
      </c>
      <c r="D100" s="329"/>
      <c r="E100" s="329"/>
      <c r="F100" s="329"/>
      <c r="G100" s="329"/>
      <c r="H100" s="329"/>
      <c r="I100" s="329"/>
      <c r="J100" s="329"/>
      <c r="K100" s="330"/>
    </row>
    <row r="101" spans="2:11" ht="17.25" customHeight="1">
      <c r="B101" s="328"/>
      <c r="C101" s="331" t="s">
        <v>631</v>
      </c>
      <c r="D101" s="331"/>
      <c r="E101" s="331"/>
      <c r="F101" s="331" t="s">
        <v>632</v>
      </c>
      <c r="G101" s="332"/>
      <c r="H101" s="331" t="s">
        <v>139</v>
      </c>
      <c r="I101" s="331" t="s">
        <v>59</v>
      </c>
      <c r="J101" s="331" t="s">
        <v>633</v>
      </c>
      <c r="K101" s="330"/>
    </row>
    <row r="102" spans="2:11" ht="17.25" customHeight="1">
      <c r="B102" s="328"/>
      <c r="C102" s="333" t="s">
        <v>634</v>
      </c>
      <c r="D102" s="333"/>
      <c r="E102" s="333"/>
      <c r="F102" s="334" t="s">
        <v>635</v>
      </c>
      <c r="G102" s="335"/>
      <c r="H102" s="333"/>
      <c r="I102" s="333"/>
      <c r="J102" s="333" t="s">
        <v>636</v>
      </c>
      <c r="K102" s="330"/>
    </row>
    <row r="103" spans="2:11" ht="5.25" customHeight="1">
      <c r="B103" s="328"/>
      <c r="C103" s="331"/>
      <c r="D103" s="331"/>
      <c r="E103" s="331"/>
      <c r="F103" s="331"/>
      <c r="G103" s="347"/>
      <c r="H103" s="331"/>
      <c r="I103" s="331"/>
      <c r="J103" s="331"/>
      <c r="K103" s="330"/>
    </row>
    <row r="104" spans="2:11" ht="15" customHeight="1">
      <c r="B104" s="328"/>
      <c r="C104" s="317" t="s">
        <v>55</v>
      </c>
      <c r="D104" s="336"/>
      <c r="E104" s="336"/>
      <c r="F104" s="338" t="s">
        <v>637</v>
      </c>
      <c r="G104" s="347"/>
      <c r="H104" s="317" t="s">
        <v>676</v>
      </c>
      <c r="I104" s="317" t="s">
        <v>639</v>
      </c>
      <c r="J104" s="317">
        <v>20</v>
      </c>
      <c r="K104" s="330"/>
    </row>
    <row r="105" spans="2:11" ht="15" customHeight="1">
      <c r="B105" s="328"/>
      <c r="C105" s="317" t="s">
        <v>640</v>
      </c>
      <c r="D105" s="317"/>
      <c r="E105" s="317"/>
      <c r="F105" s="338" t="s">
        <v>637</v>
      </c>
      <c r="G105" s="317"/>
      <c r="H105" s="317" t="s">
        <v>676</v>
      </c>
      <c r="I105" s="317" t="s">
        <v>639</v>
      </c>
      <c r="J105" s="317">
        <v>120</v>
      </c>
      <c r="K105" s="330"/>
    </row>
    <row r="106" spans="2:11" ht="15" customHeight="1">
      <c r="B106" s="339"/>
      <c r="C106" s="317" t="s">
        <v>642</v>
      </c>
      <c r="D106" s="317"/>
      <c r="E106" s="317"/>
      <c r="F106" s="338" t="s">
        <v>643</v>
      </c>
      <c r="G106" s="317"/>
      <c r="H106" s="317" t="s">
        <v>676</v>
      </c>
      <c r="I106" s="317" t="s">
        <v>639</v>
      </c>
      <c r="J106" s="317">
        <v>50</v>
      </c>
      <c r="K106" s="330"/>
    </row>
    <row r="107" spans="2:11" ht="15" customHeight="1">
      <c r="B107" s="339"/>
      <c r="C107" s="317" t="s">
        <v>645</v>
      </c>
      <c r="D107" s="317"/>
      <c r="E107" s="317"/>
      <c r="F107" s="338" t="s">
        <v>637</v>
      </c>
      <c r="G107" s="317"/>
      <c r="H107" s="317" t="s">
        <v>676</v>
      </c>
      <c r="I107" s="317" t="s">
        <v>647</v>
      </c>
      <c r="J107" s="317"/>
      <c r="K107" s="330"/>
    </row>
    <row r="108" spans="2:11" ht="15" customHeight="1">
      <c r="B108" s="339"/>
      <c r="C108" s="317" t="s">
        <v>656</v>
      </c>
      <c r="D108" s="317"/>
      <c r="E108" s="317"/>
      <c r="F108" s="338" t="s">
        <v>643</v>
      </c>
      <c r="G108" s="317"/>
      <c r="H108" s="317" t="s">
        <v>676</v>
      </c>
      <c r="I108" s="317" t="s">
        <v>639</v>
      </c>
      <c r="J108" s="317">
        <v>50</v>
      </c>
      <c r="K108" s="330"/>
    </row>
    <row r="109" spans="2:11" ht="15" customHeight="1">
      <c r="B109" s="339"/>
      <c r="C109" s="317" t="s">
        <v>664</v>
      </c>
      <c r="D109" s="317"/>
      <c r="E109" s="317"/>
      <c r="F109" s="338" t="s">
        <v>643</v>
      </c>
      <c r="G109" s="317"/>
      <c r="H109" s="317" t="s">
        <v>676</v>
      </c>
      <c r="I109" s="317" t="s">
        <v>639</v>
      </c>
      <c r="J109" s="317">
        <v>50</v>
      </c>
      <c r="K109" s="330"/>
    </row>
    <row r="110" spans="2:11" ht="15" customHeight="1">
      <c r="B110" s="339"/>
      <c r="C110" s="317" t="s">
        <v>662</v>
      </c>
      <c r="D110" s="317"/>
      <c r="E110" s="317"/>
      <c r="F110" s="338" t="s">
        <v>643</v>
      </c>
      <c r="G110" s="317"/>
      <c r="H110" s="317" t="s">
        <v>676</v>
      </c>
      <c r="I110" s="317" t="s">
        <v>639</v>
      </c>
      <c r="J110" s="317">
        <v>50</v>
      </c>
      <c r="K110" s="330"/>
    </row>
    <row r="111" spans="2:11" ht="15" customHeight="1">
      <c r="B111" s="339"/>
      <c r="C111" s="317" t="s">
        <v>55</v>
      </c>
      <c r="D111" s="317"/>
      <c r="E111" s="317"/>
      <c r="F111" s="338" t="s">
        <v>637</v>
      </c>
      <c r="G111" s="317"/>
      <c r="H111" s="317" t="s">
        <v>677</v>
      </c>
      <c r="I111" s="317" t="s">
        <v>639</v>
      </c>
      <c r="J111" s="317">
        <v>20</v>
      </c>
      <c r="K111" s="330"/>
    </row>
    <row r="112" spans="2:11" ht="15" customHeight="1">
      <c r="B112" s="339"/>
      <c r="C112" s="317" t="s">
        <v>678</v>
      </c>
      <c r="D112" s="317"/>
      <c r="E112" s="317"/>
      <c r="F112" s="338" t="s">
        <v>637</v>
      </c>
      <c r="G112" s="317"/>
      <c r="H112" s="317" t="s">
        <v>679</v>
      </c>
      <c r="I112" s="317" t="s">
        <v>639</v>
      </c>
      <c r="J112" s="317">
        <v>120</v>
      </c>
      <c r="K112" s="330"/>
    </row>
    <row r="113" spans="2:11" ht="15" customHeight="1">
      <c r="B113" s="339"/>
      <c r="C113" s="317" t="s">
        <v>40</v>
      </c>
      <c r="D113" s="317"/>
      <c r="E113" s="317"/>
      <c r="F113" s="338" t="s">
        <v>637</v>
      </c>
      <c r="G113" s="317"/>
      <c r="H113" s="317" t="s">
        <v>680</v>
      </c>
      <c r="I113" s="317" t="s">
        <v>671</v>
      </c>
      <c r="J113" s="317"/>
      <c r="K113" s="330"/>
    </row>
    <row r="114" spans="2:11" ht="15" customHeight="1">
      <c r="B114" s="339"/>
      <c r="C114" s="317" t="s">
        <v>50</v>
      </c>
      <c r="D114" s="317"/>
      <c r="E114" s="317"/>
      <c r="F114" s="338" t="s">
        <v>637</v>
      </c>
      <c r="G114" s="317"/>
      <c r="H114" s="317" t="s">
        <v>681</v>
      </c>
      <c r="I114" s="317" t="s">
        <v>671</v>
      </c>
      <c r="J114" s="317"/>
      <c r="K114" s="330"/>
    </row>
    <row r="115" spans="2:11" ht="15" customHeight="1">
      <c r="B115" s="339"/>
      <c r="C115" s="317" t="s">
        <v>59</v>
      </c>
      <c r="D115" s="317"/>
      <c r="E115" s="317"/>
      <c r="F115" s="338" t="s">
        <v>637</v>
      </c>
      <c r="G115" s="317"/>
      <c r="H115" s="317" t="s">
        <v>682</v>
      </c>
      <c r="I115" s="317" t="s">
        <v>683</v>
      </c>
      <c r="J115" s="317"/>
      <c r="K115" s="330"/>
    </row>
    <row r="116" spans="2:11" ht="15" customHeight="1">
      <c r="B116" s="342"/>
      <c r="C116" s="348"/>
      <c r="D116" s="348"/>
      <c r="E116" s="348"/>
      <c r="F116" s="348"/>
      <c r="G116" s="348"/>
      <c r="H116" s="348"/>
      <c r="I116" s="348"/>
      <c r="J116" s="348"/>
      <c r="K116" s="344"/>
    </row>
    <row r="117" spans="2:11" ht="18.75" customHeight="1">
      <c r="B117" s="349"/>
      <c r="C117" s="314"/>
      <c r="D117" s="314"/>
      <c r="E117" s="314"/>
      <c r="F117" s="350"/>
      <c r="G117" s="314"/>
      <c r="H117" s="314"/>
      <c r="I117" s="314"/>
      <c r="J117" s="314"/>
      <c r="K117" s="349"/>
    </row>
    <row r="118" spans="2:11" ht="18.75" customHeight="1"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spans="2:11" ht="7.5" customHeight="1">
      <c r="B119" s="351"/>
      <c r="C119" s="352"/>
      <c r="D119" s="352"/>
      <c r="E119" s="352"/>
      <c r="F119" s="352"/>
      <c r="G119" s="352"/>
      <c r="H119" s="352"/>
      <c r="I119" s="352"/>
      <c r="J119" s="352"/>
      <c r="K119" s="353"/>
    </row>
    <row r="120" spans="2:11" ht="45" customHeight="1">
      <c r="B120" s="354"/>
      <c r="C120" s="305" t="s">
        <v>684</v>
      </c>
      <c r="D120" s="305"/>
      <c r="E120" s="305"/>
      <c r="F120" s="305"/>
      <c r="G120" s="305"/>
      <c r="H120" s="305"/>
      <c r="I120" s="305"/>
      <c r="J120" s="305"/>
      <c r="K120" s="355"/>
    </row>
    <row r="121" spans="2:11" ht="17.25" customHeight="1">
      <c r="B121" s="356"/>
      <c r="C121" s="331" t="s">
        <v>631</v>
      </c>
      <c r="D121" s="331"/>
      <c r="E121" s="331"/>
      <c r="F121" s="331" t="s">
        <v>632</v>
      </c>
      <c r="G121" s="332"/>
      <c r="H121" s="331" t="s">
        <v>139</v>
      </c>
      <c r="I121" s="331" t="s">
        <v>59</v>
      </c>
      <c r="J121" s="331" t="s">
        <v>633</v>
      </c>
      <c r="K121" s="357"/>
    </row>
    <row r="122" spans="2:11" ht="17.25" customHeight="1">
      <c r="B122" s="356"/>
      <c r="C122" s="333" t="s">
        <v>634</v>
      </c>
      <c r="D122" s="333"/>
      <c r="E122" s="333"/>
      <c r="F122" s="334" t="s">
        <v>635</v>
      </c>
      <c r="G122" s="335"/>
      <c r="H122" s="333"/>
      <c r="I122" s="333"/>
      <c r="J122" s="333" t="s">
        <v>636</v>
      </c>
      <c r="K122" s="357"/>
    </row>
    <row r="123" spans="2:11" ht="5.25" customHeight="1">
      <c r="B123" s="358"/>
      <c r="C123" s="336"/>
      <c r="D123" s="336"/>
      <c r="E123" s="336"/>
      <c r="F123" s="336"/>
      <c r="G123" s="317"/>
      <c r="H123" s="336"/>
      <c r="I123" s="336"/>
      <c r="J123" s="336"/>
      <c r="K123" s="359"/>
    </row>
    <row r="124" spans="2:11" ht="15" customHeight="1">
      <c r="B124" s="358"/>
      <c r="C124" s="317" t="s">
        <v>640</v>
      </c>
      <c r="D124" s="336"/>
      <c r="E124" s="336"/>
      <c r="F124" s="338" t="s">
        <v>637</v>
      </c>
      <c r="G124" s="317"/>
      <c r="H124" s="317" t="s">
        <v>676</v>
      </c>
      <c r="I124" s="317" t="s">
        <v>639</v>
      </c>
      <c r="J124" s="317">
        <v>120</v>
      </c>
      <c r="K124" s="360"/>
    </row>
    <row r="125" spans="2:11" ht="15" customHeight="1">
      <c r="B125" s="358"/>
      <c r="C125" s="317" t="s">
        <v>685</v>
      </c>
      <c r="D125" s="317"/>
      <c r="E125" s="317"/>
      <c r="F125" s="338" t="s">
        <v>637</v>
      </c>
      <c r="G125" s="317"/>
      <c r="H125" s="317" t="s">
        <v>686</v>
      </c>
      <c r="I125" s="317" t="s">
        <v>639</v>
      </c>
      <c r="J125" s="317" t="s">
        <v>687</v>
      </c>
      <c r="K125" s="360"/>
    </row>
    <row r="126" spans="2:11" ht="15" customHeight="1">
      <c r="B126" s="358"/>
      <c r="C126" s="317" t="s">
        <v>88</v>
      </c>
      <c r="D126" s="317"/>
      <c r="E126" s="317"/>
      <c r="F126" s="338" t="s">
        <v>637</v>
      </c>
      <c r="G126" s="317"/>
      <c r="H126" s="317" t="s">
        <v>688</v>
      </c>
      <c r="I126" s="317" t="s">
        <v>639</v>
      </c>
      <c r="J126" s="317" t="s">
        <v>687</v>
      </c>
      <c r="K126" s="360"/>
    </row>
    <row r="127" spans="2:11" ht="15" customHeight="1">
      <c r="B127" s="358"/>
      <c r="C127" s="317" t="s">
        <v>648</v>
      </c>
      <c r="D127" s="317"/>
      <c r="E127" s="317"/>
      <c r="F127" s="338" t="s">
        <v>643</v>
      </c>
      <c r="G127" s="317"/>
      <c r="H127" s="317" t="s">
        <v>649</v>
      </c>
      <c r="I127" s="317" t="s">
        <v>639</v>
      </c>
      <c r="J127" s="317">
        <v>15</v>
      </c>
      <c r="K127" s="360"/>
    </row>
    <row r="128" spans="2:11" ht="15" customHeight="1">
      <c r="B128" s="358"/>
      <c r="C128" s="340" t="s">
        <v>650</v>
      </c>
      <c r="D128" s="340"/>
      <c r="E128" s="340"/>
      <c r="F128" s="341" t="s">
        <v>643</v>
      </c>
      <c r="G128" s="340"/>
      <c r="H128" s="340" t="s">
        <v>651</v>
      </c>
      <c r="I128" s="340" t="s">
        <v>639</v>
      </c>
      <c r="J128" s="340">
        <v>15</v>
      </c>
      <c r="K128" s="360"/>
    </row>
    <row r="129" spans="2:11" ht="15" customHeight="1">
      <c r="B129" s="358"/>
      <c r="C129" s="340" t="s">
        <v>652</v>
      </c>
      <c r="D129" s="340"/>
      <c r="E129" s="340"/>
      <c r="F129" s="341" t="s">
        <v>643</v>
      </c>
      <c r="G129" s="340"/>
      <c r="H129" s="340" t="s">
        <v>653</v>
      </c>
      <c r="I129" s="340" t="s">
        <v>639</v>
      </c>
      <c r="J129" s="340">
        <v>20</v>
      </c>
      <c r="K129" s="360"/>
    </row>
    <row r="130" spans="2:11" ht="15" customHeight="1">
      <c r="B130" s="358"/>
      <c r="C130" s="340" t="s">
        <v>654</v>
      </c>
      <c r="D130" s="340"/>
      <c r="E130" s="340"/>
      <c r="F130" s="341" t="s">
        <v>643</v>
      </c>
      <c r="G130" s="340"/>
      <c r="H130" s="340" t="s">
        <v>655</v>
      </c>
      <c r="I130" s="340" t="s">
        <v>639</v>
      </c>
      <c r="J130" s="340">
        <v>20</v>
      </c>
      <c r="K130" s="360"/>
    </row>
    <row r="131" spans="2:11" ht="15" customHeight="1">
      <c r="B131" s="358"/>
      <c r="C131" s="317" t="s">
        <v>642</v>
      </c>
      <c r="D131" s="317"/>
      <c r="E131" s="317"/>
      <c r="F131" s="338" t="s">
        <v>643</v>
      </c>
      <c r="G131" s="317"/>
      <c r="H131" s="317" t="s">
        <v>676</v>
      </c>
      <c r="I131" s="317" t="s">
        <v>639</v>
      </c>
      <c r="J131" s="317">
        <v>50</v>
      </c>
      <c r="K131" s="360"/>
    </row>
    <row r="132" spans="2:11" ht="15" customHeight="1">
      <c r="B132" s="358"/>
      <c r="C132" s="317" t="s">
        <v>656</v>
      </c>
      <c r="D132" s="317"/>
      <c r="E132" s="317"/>
      <c r="F132" s="338" t="s">
        <v>643</v>
      </c>
      <c r="G132" s="317"/>
      <c r="H132" s="317" t="s">
        <v>676</v>
      </c>
      <c r="I132" s="317" t="s">
        <v>639</v>
      </c>
      <c r="J132" s="317">
        <v>50</v>
      </c>
      <c r="K132" s="360"/>
    </row>
    <row r="133" spans="2:11" ht="15" customHeight="1">
      <c r="B133" s="358"/>
      <c r="C133" s="317" t="s">
        <v>662</v>
      </c>
      <c r="D133" s="317"/>
      <c r="E133" s="317"/>
      <c r="F133" s="338" t="s">
        <v>643</v>
      </c>
      <c r="G133" s="317"/>
      <c r="H133" s="317" t="s">
        <v>676</v>
      </c>
      <c r="I133" s="317" t="s">
        <v>639</v>
      </c>
      <c r="J133" s="317">
        <v>50</v>
      </c>
      <c r="K133" s="360"/>
    </row>
    <row r="134" spans="2:11" ht="15" customHeight="1">
      <c r="B134" s="358"/>
      <c r="C134" s="317" t="s">
        <v>664</v>
      </c>
      <c r="D134" s="317"/>
      <c r="E134" s="317"/>
      <c r="F134" s="338" t="s">
        <v>643</v>
      </c>
      <c r="G134" s="317"/>
      <c r="H134" s="317" t="s">
        <v>676</v>
      </c>
      <c r="I134" s="317" t="s">
        <v>639</v>
      </c>
      <c r="J134" s="317">
        <v>50</v>
      </c>
      <c r="K134" s="360"/>
    </row>
    <row r="135" spans="2:11" ht="15" customHeight="1">
      <c r="B135" s="358"/>
      <c r="C135" s="317" t="s">
        <v>144</v>
      </c>
      <c r="D135" s="317"/>
      <c r="E135" s="317"/>
      <c r="F135" s="338" t="s">
        <v>643</v>
      </c>
      <c r="G135" s="317"/>
      <c r="H135" s="317" t="s">
        <v>689</v>
      </c>
      <c r="I135" s="317" t="s">
        <v>639</v>
      </c>
      <c r="J135" s="317">
        <v>255</v>
      </c>
      <c r="K135" s="360"/>
    </row>
    <row r="136" spans="2:11" ht="15" customHeight="1">
      <c r="B136" s="358"/>
      <c r="C136" s="317" t="s">
        <v>666</v>
      </c>
      <c r="D136" s="317"/>
      <c r="E136" s="317"/>
      <c r="F136" s="338" t="s">
        <v>637</v>
      </c>
      <c r="G136" s="317"/>
      <c r="H136" s="317" t="s">
        <v>690</v>
      </c>
      <c r="I136" s="317" t="s">
        <v>668</v>
      </c>
      <c r="J136" s="317"/>
      <c r="K136" s="360"/>
    </row>
    <row r="137" spans="2:11" ht="15" customHeight="1">
      <c r="B137" s="358"/>
      <c r="C137" s="317" t="s">
        <v>669</v>
      </c>
      <c r="D137" s="317"/>
      <c r="E137" s="317"/>
      <c r="F137" s="338" t="s">
        <v>637</v>
      </c>
      <c r="G137" s="317"/>
      <c r="H137" s="317" t="s">
        <v>691</v>
      </c>
      <c r="I137" s="317" t="s">
        <v>671</v>
      </c>
      <c r="J137" s="317"/>
      <c r="K137" s="360"/>
    </row>
    <row r="138" spans="2:11" ht="15" customHeight="1">
      <c r="B138" s="358"/>
      <c r="C138" s="317" t="s">
        <v>672</v>
      </c>
      <c r="D138" s="317"/>
      <c r="E138" s="317"/>
      <c r="F138" s="338" t="s">
        <v>637</v>
      </c>
      <c r="G138" s="317"/>
      <c r="H138" s="317" t="s">
        <v>672</v>
      </c>
      <c r="I138" s="317" t="s">
        <v>671</v>
      </c>
      <c r="J138" s="317"/>
      <c r="K138" s="360"/>
    </row>
    <row r="139" spans="2:11" ht="15" customHeight="1">
      <c r="B139" s="358"/>
      <c r="C139" s="317" t="s">
        <v>40</v>
      </c>
      <c r="D139" s="317"/>
      <c r="E139" s="317"/>
      <c r="F139" s="338" t="s">
        <v>637</v>
      </c>
      <c r="G139" s="317"/>
      <c r="H139" s="317" t="s">
        <v>692</v>
      </c>
      <c r="I139" s="317" t="s">
        <v>671</v>
      </c>
      <c r="J139" s="317"/>
      <c r="K139" s="360"/>
    </row>
    <row r="140" spans="2:11" ht="15" customHeight="1">
      <c r="B140" s="358"/>
      <c r="C140" s="317" t="s">
        <v>693</v>
      </c>
      <c r="D140" s="317"/>
      <c r="E140" s="317"/>
      <c r="F140" s="338" t="s">
        <v>637</v>
      </c>
      <c r="G140" s="317"/>
      <c r="H140" s="317" t="s">
        <v>694</v>
      </c>
      <c r="I140" s="317" t="s">
        <v>671</v>
      </c>
      <c r="J140" s="317"/>
      <c r="K140" s="360"/>
    </row>
    <row r="141" spans="2:11" ht="15" customHeight="1">
      <c r="B141" s="361"/>
      <c r="C141" s="362"/>
      <c r="D141" s="362"/>
      <c r="E141" s="362"/>
      <c r="F141" s="362"/>
      <c r="G141" s="362"/>
      <c r="H141" s="362"/>
      <c r="I141" s="362"/>
      <c r="J141" s="362"/>
      <c r="K141" s="363"/>
    </row>
    <row r="142" spans="2:11" ht="18.75" customHeight="1">
      <c r="B142" s="314"/>
      <c r="C142" s="314"/>
      <c r="D142" s="314"/>
      <c r="E142" s="314"/>
      <c r="F142" s="350"/>
      <c r="G142" s="314"/>
      <c r="H142" s="314"/>
      <c r="I142" s="314"/>
      <c r="J142" s="314"/>
      <c r="K142" s="314"/>
    </row>
    <row r="143" spans="2:11" ht="18.75" customHeight="1"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</row>
    <row r="144" spans="2:11" ht="7.5" customHeight="1">
      <c r="B144" s="325"/>
      <c r="C144" s="326"/>
      <c r="D144" s="326"/>
      <c r="E144" s="326"/>
      <c r="F144" s="326"/>
      <c r="G144" s="326"/>
      <c r="H144" s="326"/>
      <c r="I144" s="326"/>
      <c r="J144" s="326"/>
      <c r="K144" s="327"/>
    </row>
    <row r="145" spans="2:11" ht="45" customHeight="1">
      <c r="B145" s="328"/>
      <c r="C145" s="329" t="s">
        <v>695</v>
      </c>
      <c r="D145" s="329"/>
      <c r="E145" s="329"/>
      <c r="F145" s="329"/>
      <c r="G145" s="329"/>
      <c r="H145" s="329"/>
      <c r="I145" s="329"/>
      <c r="J145" s="329"/>
      <c r="K145" s="330"/>
    </row>
    <row r="146" spans="2:11" ht="17.25" customHeight="1">
      <c r="B146" s="328"/>
      <c r="C146" s="331" t="s">
        <v>631</v>
      </c>
      <c r="D146" s="331"/>
      <c r="E146" s="331"/>
      <c r="F146" s="331" t="s">
        <v>632</v>
      </c>
      <c r="G146" s="332"/>
      <c r="H146" s="331" t="s">
        <v>139</v>
      </c>
      <c r="I146" s="331" t="s">
        <v>59</v>
      </c>
      <c r="J146" s="331" t="s">
        <v>633</v>
      </c>
      <c r="K146" s="330"/>
    </row>
    <row r="147" spans="2:11" ht="17.25" customHeight="1">
      <c r="B147" s="328"/>
      <c r="C147" s="333" t="s">
        <v>634</v>
      </c>
      <c r="D147" s="333"/>
      <c r="E147" s="333"/>
      <c r="F147" s="334" t="s">
        <v>635</v>
      </c>
      <c r="G147" s="335"/>
      <c r="H147" s="333"/>
      <c r="I147" s="333"/>
      <c r="J147" s="333" t="s">
        <v>636</v>
      </c>
      <c r="K147" s="330"/>
    </row>
    <row r="148" spans="2:11" ht="5.25" customHeight="1">
      <c r="B148" s="339"/>
      <c r="C148" s="336"/>
      <c r="D148" s="336"/>
      <c r="E148" s="336"/>
      <c r="F148" s="336"/>
      <c r="G148" s="337"/>
      <c r="H148" s="336"/>
      <c r="I148" s="336"/>
      <c r="J148" s="336"/>
      <c r="K148" s="360"/>
    </row>
    <row r="149" spans="2:11" ht="15" customHeight="1">
      <c r="B149" s="339"/>
      <c r="C149" s="364" t="s">
        <v>640</v>
      </c>
      <c r="D149" s="317"/>
      <c r="E149" s="317"/>
      <c r="F149" s="365" t="s">
        <v>637</v>
      </c>
      <c r="G149" s="317"/>
      <c r="H149" s="364" t="s">
        <v>676</v>
      </c>
      <c r="I149" s="364" t="s">
        <v>639</v>
      </c>
      <c r="J149" s="364">
        <v>120</v>
      </c>
      <c r="K149" s="360"/>
    </row>
    <row r="150" spans="2:11" ht="15" customHeight="1">
      <c r="B150" s="339"/>
      <c r="C150" s="364" t="s">
        <v>685</v>
      </c>
      <c r="D150" s="317"/>
      <c r="E150" s="317"/>
      <c r="F150" s="365" t="s">
        <v>637</v>
      </c>
      <c r="G150" s="317"/>
      <c r="H150" s="364" t="s">
        <v>696</v>
      </c>
      <c r="I150" s="364" t="s">
        <v>639</v>
      </c>
      <c r="J150" s="364" t="s">
        <v>687</v>
      </c>
      <c r="K150" s="360"/>
    </row>
    <row r="151" spans="2:11" ht="15" customHeight="1">
      <c r="B151" s="339"/>
      <c r="C151" s="364" t="s">
        <v>88</v>
      </c>
      <c r="D151" s="317"/>
      <c r="E151" s="317"/>
      <c r="F151" s="365" t="s">
        <v>637</v>
      </c>
      <c r="G151" s="317"/>
      <c r="H151" s="364" t="s">
        <v>697</v>
      </c>
      <c r="I151" s="364" t="s">
        <v>639</v>
      </c>
      <c r="J151" s="364" t="s">
        <v>687</v>
      </c>
      <c r="K151" s="360"/>
    </row>
    <row r="152" spans="2:11" ht="15" customHeight="1">
      <c r="B152" s="339"/>
      <c r="C152" s="364" t="s">
        <v>642</v>
      </c>
      <c r="D152" s="317"/>
      <c r="E152" s="317"/>
      <c r="F152" s="365" t="s">
        <v>643</v>
      </c>
      <c r="G152" s="317"/>
      <c r="H152" s="364" t="s">
        <v>676</v>
      </c>
      <c r="I152" s="364" t="s">
        <v>639</v>
      </c>
      <c r="J152" s="364">
        <v>50</v>
      </c>
      <c r="K152" s="360"/>
    </row>
    <row r="153" spans="2:11" ht="15" customHeight="1">
      <c r="B153" s="339"/>
      <c r="C153" s="364" t="s">
        <v>645</v>
      </c>
      <c r="D153" s="317"/>
      <c r="E153" s="317"/>
      <c r="F153" s="365" t="s">
        <v>637</v>
      </c>
      <c r="G153" s="317"/>
      <c r="H153" s="364" t="s">
        <v>676</v>
      </c>
      <c r="I153" s="364" t="s">
        <v>647</v>
      </c>
      <c r="J153" s="364"/>
      <c r="K153" s="360"/>
    </row>
    <row r="154" spans="2:11" ht="15" customHeight="1">
      <c r="B154" s="339"/>
      <c r="C154" s="364" t="s">
        <v>656</v>
      </c>
      <c r="D154" s="317"/>
      <c r="E154" s="317"/>
      <c r="F154" s="365" t="s">
        <v>643</v>
      </c>
      <c r="G154" s="317"/>
      <c r="H154" s="364" t="s">
        <v>676</v>
      </c>
      <c r="I154" s="364" t="s">
        <v>639</v>
      </c>
      <c r="J154" s="364">
        <v>50</v>
      </c>
      <c r="K154" s="360"/>
    </row>
    <row r="155" spans="2:11" ht="15" customHeight="1">
      <c r="B155" s="339"/>
      <c r="C155" s="364" t="s">
        <v>664</v>
      </c>
      <c r="D155" s="317"/>
      <c r="E155" s="317"/>
      <c r="F155" s="365" t="s">
        <v>643</v>
      </c>
      <c r="G155" s="317"/>
      <c r="H155" s="364" t="s">
        <v>676</v>
      </c>
      <c r="I155" s="364" t="s">
        <v>639</v>
      </c>
      <c r="J155" s="364">
        <v>50</v>
      </c>
      <c r="K155" s="360"/>
    </row>
    <row r="156" spans="2:11" ht="15" customHeight="1">
      <c r="B156" s="339"/>
      <c r="C156" s="364" t="s">
        <v>662</v>
      </c>
      <c r="D156" s="317"/>
      <c r="E156" s="317"/>
      <c r="F156" s="365" t="s">
        <v>643</v>
      </c>
      <c r="G156" s="317"/>
      <c r="H156" s="364" t="s">
        <v>676</v>
      </c>
      <c r="I156" s="364" t="s">
        <v>639</v>
      </c>
      <c r="J156" s="364">
        <v>50</v>
      </c>
      <c r="K156" s="360"/>
    </row>
    <row r="157" spans="2:11" ht="15" customHeight="1">
      <c r="B157" s="339"/>
      <c r="C157" s="364" t="s">
        <v>120</v>
      </c>
      <c r="D157" s="317"/>
      <c r="E157" s="317"/>
      <c r="F157" s="365" t="s">
        <v>637</v>
      </c>
      <c r="G157" s="317"/>
      <c r="H157" s="364" t="s">
        <v>698</v>
      </c>
      <c r="I157" s="364" t="s">
        <v>639</v>
      </c>
      <c r="J157" s="364" t="s">
        <v>699</v>
      </c>
      <c r="K157" s="360"/>
    </row>
    <row r="158" spans="2:11" ht="15" customHeight="1">
      <c r="B158" s="339"/>
      <c r="C158" s="364" t="s">
        <v>700</v>
      </c>
      <c r="D158" s="317"/>
      <c r="E158" s="317"/>
      <c r="F158" s="365" t="s">
        <v>637</v>
      </c>
      <c r="G158" s="317"/>
      <c r="H158" s="364" t="s">
        <v>701</v>
      </c>
      <c r="I158" s="364" t="s">
        <v>671</v>
      </c>
      <c r="J158" s="364"/>
      <c r="K158" s="360"/>
    </row>
    <row r="159" spans="2:11" ht="15" customHeight="1">
      <c r="B159" s="366"/>
      <c r="C159" s="348"/>
      <c r="D159" s="348"/>
      <c r="E159" s="348"/>
      <c r="F159" s="348"/>
      <c r="G159" s="348"/>
      <c r="H159" s="348"/>
      <c r="I159" s="348"/>
      <c r="J159" s="348"/>
      <c r="K159" s="367"/>
    </row>
    <row r="160" spans="2:11" ht="18.75" customHeight="1">
      <c r="B160" s="314"/>
      <c r="C160" s="317"/>
      <c r="D160" s="317"/>
      <c r="E160" s="317"/>
      <c r="F160" s="338"/>
      <c r="G160" s="317"/>
      <c r="H160" s="317"/>
      <c r="I160" s="317"/>
      <c r="J160" s="317"/>
      <c r="K160" s="314"/>
    </row>
    <row r="161" spans="2:11" ht="18.75" customHeight="1"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</row>
    <row r="162" spans="2:11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spans="2:11" ht="45" customHeight="1">
      <c r="B163" s="304"/>
      <c r="C163" s="305" t="s">
        <v>702</v>
      </c>
      <c r="D163" s="305"/>
      <c r="E163" s="305"/>
      <c r="F163" s="305"/>
      <c r="G163" s="305"/>
      <c r="H163" s="305"/>
      <c r="I163" s="305"/>
      <c r="J163" s="305"/>
      <c r="K163" s="306"/>
    </row>
    <row r="164" spans="2:11" ht="17.25" customHeight="1">
      <c r="B164" s="304"/>
      <c r="C164" s="331" t="s">
        <v>631</v>
      </c>
      <c r="D164" s="331"/>
      <c r="E164" s="331"/>
      <c r="F164" s="331" t="s">
        <v>632</v>
      </c>
      <c r="G164" s="368"/>
      <c r="H164" s="369" t="s">
        <v>139</v>
      </c>
      <c r="I164" s="369" t="s">
        <v>59</v>
      </c>
      <c r="J164" s="331" t="s">
        <v>633</v>
      </c>
      <c r="K164" s="306"/>
    </row>
    <row r="165" spans="2:11" ht="17.25" customHeight="1">
      <c r="B165" s="308"/>
      <c r="C165" s="333" t="s">
        <v>634</v>
      </c>
      <c r="D165" s="333"/>
      <c r="E165" s="333"/>
      <c r="F165" s="334" t="s">
        <v>635</v>
      </c>
      <c r="G165" s="370"/>
      <c r="H165" s="371"/>
      <c r="I165" s="371"/>
      <c r="J165" s="333" t="s">
        <v>636</v>
      </c>
      <c r="K165" s="310"/>
    </row>
    <row r="166" spans="2:11" ht="5.25" customHeight="1">
      <c r="B166" s="339"/>
      <c r="C166" s="336"/>
      <c r="D166" s="336"/>
      <c r="E166" s="336"/>
      <c r="F166" s="336"/>
      <c r="G166" s="337"/>
      <c r="H166" s="336"/>
      <c r="I166" s="336"/>
      <c r="J166" s="336"/>
      <c r="K166" s="360"/>
    </row>
    <row r="167" spans="2:11" ht="15" customHeight="1">
      <c r="B167" s="339"/>
      <c r="C167" s="317" t="s">
        <v>640</v>
      </c>
      <c r="D167" s="317"/>
      <c r="E167" s="317"/>
      <c r="F167" s="338" t="s">
        <v>637</v>
      </c>
      <c r="G167" s="317"/>
      <c r="H167" s="317" t="s">
        <v>676</v>
      </c>
      <c r="I167" s="317" t="s">
        <v>639</v>
      </c>
      <c r="J167" s="317">
        <v>120</v>
      </c>
      <c r="K167" s="360"/>
    </row>
    <row r="168" spans="2:11" ht="15" customHeight="1">
      <c r="B168" s="339"/>
      <c r="C168" s="317" t="s">
        <v>685</v>
      </c>
      <c r="D168" s="317"/>
      <c r="E168" s="317"/>
      <c r="F168" s="338" t="s">
        <v>637</v>
      </c>
      <c r="G168" s="317"/>
      <c r="H168" s="317" t="s">
        <v>686</v>
      </c>
      <c r="I168" s="317" t="s">
        <v>639</v>
      </c>
      <c r="J168" s="317" t="s">
        <v>687</v>
      </c>
      <c r="K168" s="360"/>
    </row>
    <row r="169" spans="2:11" ht="15" customHeight="1">
      <c r="B169" s="339"/>
      <c r="C169" s="317" t="s">
        <v>88</v>
      </c>
      <c r="D169" s="317"/>
      <c r="E169" s="317"/>
      <c r="F169" s="338" t="s">
        <v>637</v>
      </c>
      <c r="G169" s="317"/>
      <c r="H169" s="317" t="s">
        <v>703</v>
      </c>
      <c r="I169" s="317" t="s">
        <v>639</v>
      </c>
      <c r="J169" s="317" t="s">
        <v>687</v>
      </c>
      <c r="K169" s="360"/>
    </row>
    <row r="170" spans="2:11" ht="15" customHeight="1">
      <c r="B170" s="339"/>
      <c r="C170" s="317" t="s">
        <v>642</v>
      </c>
      <c r="D170" s="317"/>
      <c r="E170" s="317"/>
      <c r="F170" s="338" t="s">
        <v>643</v>
      </c>
      <c r="G170" s="317"/>
      <c r="H170" s="317" t="s">
        <v>703</v>
      </c>
      <c r="I170" s="317" t="s">
        <v>639</v>
      </c>
      <c r="J170" s="317">
        <v>50</v>
      </c>
      <c r="K170" s="360"/>
    </row>
    <row r="171" spans="2:11" ht="15" customHeight="1">
      <c r="B171" s="339"/>
      <c r="C171" s="317" t="s">
        <v>645</v>
      </c>
      <c r="D171" s="317"/>
      <c r="E171" s="317"/>
      <c r="F171" s="338" t="s">
        <v>637</v>
      </c>
      <c r="G171" s="317"/>
      <c r="H171" s="317" t="s">
        <v>703</v>
      </c>
      <c r="I171" s="317" t="s">
        <v>647</v>
      </c>
      <c r="J171" s="317"/>
      <c r="K171" s="360"/>
    </row>
    <row r="172" spans="2:11" ht="15" customHeight="1">
      <c r="B172" s="339"/>
      <c r="C172" s="317" t="s">
        <v>656</v>
      </c>
      <c r="D172" s="317"/>
      <c r="E172" s="317"/>
      <c r="F172" s="338" t="s">
        <v>643</v>
      </c>
      <c r="G172" s="317"/>
      <c r="H172" s="317" t="s">
        <v>703</v>
      </c>
      <c r="I172" s="317" t="s">
        <v>639</v>
      </c>
      <c r="J172" s="317">
        <v>50</v>
      </c>
      <c r="K172" s="360"/>
    </row>
    <row r="173" spans="2:11" ht="15" customHeight="1">
      <c r="B173" s="339"/>
      <c r="C173" s="317" t="s">
        <v>664</v>
      </c>
      <c r="D173" s="317"/>
      <c r="E173" s="317"/>
      <c r="F173" s="338" t="s">
        <v>643</v>
      </c>
      <c r="G173" s="317"/>
      <c r="H173" s="317" t="s">
        <v>703</v>
      </c>
      <c r="I173" s="317" t="s">
        <v>639</v>
      </c>
      <c r="J173" s="317">
        <v>50</v>
      </c>
      <c r="K173" s="360"/>
    </row>
    <row r="174" spans="2:11" ht="15" customHeight="1">
      <c r="B174" s="339"/>
      <c r="C174" s="317" t="s">
        <v>662</v>
      </c>
      <c r="D174" s="317"/>
      <c r="E174" s="317"/>
      <c r="F174" s="338" t="s">
        <v>643</v>
      </c>
      <c r="G174" s="317"/>
      <c r="H174" s="317" t="s">
        <v>703</v>
      </c>
      <c r="I174" s="317" t="s">
        <v>639</v>
      </c>
      <c r="J174" s="317">
        <v>50</v>
      </c>
      <c r="K174" s="360"/>
    </row>
    <row r="175" spans="2:11" ht="15" customHeight="1">
      <c r="B175" s="339"/>
      <c r="C175" s="317" t="s">
        <v>138</v>
      </c>
      <c r="D175" s="317"/>
      <c r="E175" s="317"/>
      <c r="F175" s="338" t="s">
        <v>637</v>
      </c>
      <c r="G175" s="317"/>
      <c r="H175" s="317" t="s">
        <v>704</v>
      </c>
      <c r="I175" s="317" t="s">
        <v>705</v>
      </c>
      <c r="J175" s="317"/>
      <c r="K175" s="360"/>
    </row>
    <row r="176" spans="2:11" ht="15" customHeight="1">
      <c r="B176" s="339"/>
      <c r="C176" s="317" t="s">
        <v>59</v>
      </c>
      <c r="D176" s="317"/>
      <c r="E176" s="317"/>
      <c r="F176" s="338" t="s">
        <v>637</v>
      </c>
      <c r="G176" s="317"/>
      <c r="H176" s="317" t="s">
        <v>706</v>
      </c>
      <c r="I176" s="317" t="s">
        <v>707</v>
      </c>
      <c r="J176" s="317">
        <v>1</v>
      </c>
      <c r="K176" s="360"/>
    </row>
    <row r="177" spans="2:11" ht="15" customHeight="1">
      <c r="B177" s="339"/>
      <c r="C177" s="317" t="s">
        <v>55</v>
      </c>
      <c r="D177" s="317"/>
      <c r="E177" s="317"/>
      <c r="F177" s="338" t="s">
        <v>637</v>
      </c>
      <c r="G177" s="317"/>
      <c r="H177" s="317" t="s">
        <v>708</v>
      </c>
      <c r="I177" s="317" t="s">
        <v>639</v>
      </c>
      <c r="J177" s="317">
        <v>20</v>
      </c>
      <c r="K177" s="360"/>
    </row>
    <row r="178" spans="2:11" ht="15" customHeight="1">
      <c r="B178" s="339"/>
      <c r="C178" s="317" t="s">
        <v>139</v>
      </c>
      <c r="D178" s="317"/>
      <c r="E178" s="317"/>
      <c r="F178" s="338" t="s">
        <v>637</v>
      </c>
      <c r="G178" s="317"/>
      <c r="H178" s="317" t="s">
        <v>709</v>
      </c>
      <c r="I178" s="317" t="s">
        <v>639</v>
      </c>
      <c r="J178" s="317">
        <v>255</v>
      </c>
      <c r="K178" s="360"/>
    </row>
    <row r="179" spans="2:11" ht="15" customHeight="1">
      <c r="B179" s="339"/>
      <c r="C179" s="317" t="s">
        <v>140</v>
      </c>
      <c r="D179" s="317"/>
      <c r="E179" s="317"/>
      <c r="F179" s="338" t="s">
        <v>637</v>
      </c>
      <c r="G179" s="317"/>
      <c r="H179" s="317" t="s">
        <v>602</v>
      </c>
      <c r="I179" s="317" t="s">
        <v>639</v>
      </c>
      <c r="J179" s="317">
        <v>10</v>
      </c>
      <c r="K179" s="360"/>
    </row>
    <row r="180" spans="2:11" ht="15" customHeight="1">
      <c r="B180" s="339"/>
      <c r="C180" s="317" t="s">
        <v>141</v>
      </c>
      <c r="D180" s="317"/>
      <c r="E180" s="317"/>
      <c r="F180" s="338" t="s">
        <v>637</v>
      </c>
      <c r="G180" s="317"/>
      <c r="H180" s="317" t="s">
        <v>710</v>
      </c>
      <c r="I180" s="317" t="s">
        <v>671</v>
      </c>
      <c r="J180" s="317"/>
      <c r="K180" s="360"/>
    </row>
    <row r="181" spans="2:11" ht="15" customHeight="1">
      <c r="B181" s="339"/>
      <c r="C181" s="317" t="s">
        <v>711</v>
      </c>
      <c r="D181" s="317"/>
      <c r="E181" s="317"/>
      <c r="F181" s="338" t="s">
        <v>637</v>
      </c>
      <c r="G181" s="317"/>
      <c r="H181" s="317" t="s">
        <v>712</v>
      </c>
      <c r="I181" s="317" t="s">
        <v>671</v>
      </c>
      <c r="J181" s="317"/>
      <c r="K181" s="360"/>
    </row>
    <row r="182" spans="2:11" ht="15" customHeight="1">
      <c r="B182" s="339"/>
      <c r="C182" s="317" t="s">
        <v>700</v>
      </c>
      <c r="D182" s="317"/>
      <c r="E182" s="317"/>
      <c r="F182" s="338" t="s">
        <v>637</v>
      </c>
      <c r="G182" s="317"/>
      <c r="H182" s="317" t="s">
        <v>713</v>
      </c>
      <c r="I182" s="317" t="s">
        <v>671</v>
      </c>
      <c r="J182" s="317"/>
      <c r="K182" s="360"/>
    </row>
    <row r="183" spans="2:11" ht="15" customHeight="1">
      <c r="B183" s="339"/>
      <c r="C183" s="317" t="s">
        <v>143</v>
      </c>
      <c r="D183" s="317"/>
      <c r="E183" s="317"/>
      <c r="F183" s="338" t="s">
        <v>643</v>
      </c>
      <c r="G183" s="317"/>
      <c r="H183" s="317" t="s">
        <v>714</v>
      </c>
      <c r="I183" s="317" t="s">
        <v>639</v>
      </c>
      <c r="J183" s="317">
        <v>50</v>
      </c>
      <c r="K183" s="360"/>
    </row>
    <row r="184" spans="2:11" ht="15" customHeight="1">
      <c r="B184" s="339"/>
      <c r="C184" s="317" t="s">
        <v>715</v>
      </c>
      <c r="D184" s="317"/>
      <c r="E184" s="317"/>
      <c r="F184" s="338" t="s">
        <v>643</v>
      </c>
      <c r="G184" s="317"/>
      <c r="H184" s="317" t="s">
        <v>716</v>
      </c>
      <c r="I184" s="317" t="s">
        <v>717</v>
      </c>
      <c r="J184" s="317"/>
      <c r="K184" s="360"/>
    </row>
    <row r="185" spans="2:11" ht="15" customHeight="1">
      <c r="B185" s="339"/>
      <c r="C185" s="317" t="s">
        <v>718</v>
      </c>
      <c r="D185" s="317"/>
      <c r="E185" s="317"/>
      <c r="F185" s="338" t="s">
        <v>643</v>
      </c>
      <c r="G185" s="317"/>
      <c r="H185" s="317" t="s">
        <v>719</v>
      </c>
      <c r="I185" s="317" t="s">
        <v>717</v>
      </c>
      <c r="J185" s="317"/>
      <c r="K185" s="360"/>
    </row>
    <row r="186" spans="2:11" ht="15" customHeight="1">
      <c r="B186" s="339"/>
      <c r="C186" s="317" t="s">
        <v>720</v>
      </c>
      <c r="D186" s="317"/>
      <c r="E186" s="317"/>
      <c r="F186" s="338" t="s">
        <v>643</v>
      </c>
      <c r="G186" s="317"/>
      <c r="H186" s="317" t="s">
        <v>721</v>
      </c>
      <c r="I186" s="317" t="s">
        <v>717</v>
      </c>
      <c r="J186" s="317"/>
      <c r="K186" s="360"/>
    </row>
    <row r="187" spans="2:11" ht="15" customHeight="1">
      <c r="B187" s="339"/>
      <c r="C187" s="372" t="s">
        <v>722</v>
      </c>
      <c r="D187" s="317"/>
      <c r="E187" s="317"/>
      <c r="F187" s="338" t="s">
        <v>643</v>
      </c>
      <c r="G187" s="317"/>
      <c r="H187" s="317" t="s">
        <v>723</v>
      </c>
      <c r="I187" s="317" t="s">
        <v>724</v>
      </c>
      <c r="J187" s="373" t="s">
        <v>725</v>
      </c>
      <c r="K187" s="360"/>
    </row>
    <row r="188" spans="2:11" ht="15" customHeight="1">
      <c r="B188" s="366"/>
      <c r="C188" s="374"/>
      <c r="D188" s="348"/>
      <c r="E188" s="348"/>
      <c r="F188" s="348"/>
      <c r="G188" s="348"/>
      <c r="H188" s="348"/>
      <c r="I188" s="348"/>
      <c r="J188" s="348"/>
      <c r="K188" s="367"/>
    </row>
    <row r="189" spans="2:11" ht="18.75" customHeight="1">
      <c r="B189" s="375"/>
      <c r="C189" s="376"/>
      <c r="D189" s="376"/>
      <c r="E189" s="376"/>
      <c r="F189" s="377"/>
      <c r="G189" s="317"/>
      <c r="H189" s="317"/>
      <c r="I189" s="317"/>
      <c r="J189" s="317"/>
      <c r="K189" s="314"/>
    </row>
    <row r="190" spans="2:11" ht="18.75" customHeight="1">
      <c r="B190" s="314"/>
      <c r="C190" s="317"/>
      <c r="D190" s="317"/>
      <c r="E190" s="317"/>
      <c r="F190" s="338"/>
      <c r="G190" s="317"/>
      <c r="H190" s="317"/>
      <c r="I190" s="317"/>
      <c r="J190" s="317"/>
      <c r="K190" s="314"/>
    </row>
    <row r="191" spans="2:11" ht="18.75" customHeight="1">
      <c r="B191" s="324"/>
      <c r="C191" s="324"/>
      <c r="D191" s="324"/>
      <c r="E191" s="324"/>
      <c r="F191" s="324"/>
      <c r="G191" s="324"/>
      <c r="H191" s="324"/>
      <c r="I191" s="324"/>
      <c r="J191" s="324"/>
      <c r="K191" s="324"/>
    </row>
    <row r="192" spans="2:11" ht="13.5">
      <c r="B192" s="301"/>
      <c r="C192" s="302"/>
      <c r="D192" s="302"/>
      <c r="E192" s="302"/>
      <c r="F192" s="302"/>
      <c r="G192" s="302"/>
      <c r="H192" s="302"/>
      <c r="I192" s="302"/>
      <c r="J192" s="302"/>
      <c r="K192" s="303"/>
    </row>
    <row r="193" spans="2:11" ht="21">
      <c r="B193" s="304"/>
      <c r="C193" s="305" t="s">
        <v>726</v>
      </c>
      <c r="D193" s="305"/>
      <c r="E193" s="305"/>
      <c r="F193" s="305"/>
      <c r="G193" s="305"/>
      <c r="H193" s="305"/>
      <c r="I193" s="305"/>
      <c r="J193" s="305"/>
      <c r="K193" s="306"/>
    </row>
    <row r="194" spans="2:11" ht="25.5" customHeight="1">
      <c r="B194" s="304"/>
      <c r="C194" s="378" t="s">
        <v>727</v>
      </c>
      <c r="D194" s="378"/>
      <c r="E194" s="378"/>
      <c r="F194" s="378" t="s">
        <v>728</v>
      </c>
      <c r="G194" s="379"/>
      <c r="H194" s="380" t="s">
        <v>729</v>
      </c>
      <c r="I194" s="380"/>
      <c r="J194" s="380"/>
      <c r="K194" s="306"/>
    </row>
    <row r="195" spans="2:11" ht="5.25" customHeight="1">
      <c r="B195" s="339"/>
      <c r="C195" s="336"/>
      <c r="D195" s="336"/>
      <c r="E195" s="336"/>
      <c r="F195" s="336"/>
      <c r="G195" s="317"/>
      <c r="H195" s="336"/>
      <c r="I195" s="336"/>
      <c r="J195" s="336"/>
      <c r="K195" s="360"/>
    </row>
    <row r="196" spans="2:11" ht="15" customHeight="1">
      <c r="B196" s="339"/>
      <c r="C196" s="317" t="s">
        <v>730</v>
      </c>
      <c r="D196" s="317"/>
      <c r="E196" s="317"/>
      <c r="F196" s="338" t="s">
        <v>45</v>
      </c>
      <c r="G196" s="317"/>
      <c r="H196" s="381" t="s">
        <v>731</v>
      </c>
      <c r="I196" s="381"/>
      <c r="J196" s="381"/>
      <c r="K196" s="360"/>
    </row>
    <row r="197" spans="2:11" ht="15" customHeight="1">
      <c r="B197" s="339"/>
      <c r="C197" s="345"/>
      <c r="D197" s="317"/>
      <c r="E197" s="317"/>
      <c r="F197" s="338" t="s">
        <v>46</v>
      </c>
      <c r="G197" s="317"/>
      <c r="H197" s="381" t="s">
        <v>732</v>
      </c>
      <c r="I197" s="381"/>
      <c r="J197" s="381"/>
      <c r="K197" s="360"/>
    </row>
    <row r="198" spans="2:11" ht="15" customHeight="1">
      <c r="B198" s="339"/>
      <c r="C198" s="345"/>
      <c r="D198" s="317"/>
      <c r="E198" s="317"/>
      <c r="F198" s="338" t="s">
        <v>49</v>
      </c>
      <c r="G198" s="317"/>
      <c r="H198" s="381" t="s">
        <v>733</v>
      </c>
      <c r="I198" s="381"/>
      <c r="J198" s="381"/>
      <c r="K198" s="360"/>
    </row>
    <row r="199" spans="2:11" ht="15" customHeight="1">
      <c r="B199" s="339"/>
      <c r="C199" s="317"/>
      <c r="D199" s="317"/>
      <c r="E199" s="317"/>
      <c r="F199" s="338" t="s">
        <v>47</v>
      </c>
      <c r="G199" s="317"/>
      <c r="H199" s="381" t="s">
        <v>734</v>
      </c>
      <c r="I199" s="381"/>
      <c r="J199" s="381"/>
      <c r="K199" s="360"/>
    </row>
    <row r="200" spans="2:11" ht="15" customHeight="1">
      <c r="B200" s="339"/>
      <c r="C200" s="317"/>
      <c r="D200" s="317"/>
      <c r="E200" s="317"/>
      <c r="F200" s="338" t="s">
        <v>48</v>
      </c>
      <c r="G200" s="317"/>
      <c r="H200" s="381" t="s">
        <v>735</v>
      </c>
      <c r="I200" s="381"/>
      <c r="J200" s="381"/>
      <c r="K200" s="360"/>
    </row>
    <row r="201" spans="2:11" ht="15" customHeight="1">
      <c r="B201" s="339"/>
      <c r="C201" s="317"/>
      <c r="D201" s="317"/>
      <c r="E201" s="317"/>
      <c r="F201" s="338"/>
      <c r="G201" s="317"/>
      <c r="H201" s="317"/>
      <c r="I201" s="317"/>
      <c r="J201" s="317"/>
      <c r="K201" s="360"/>
    </row>
    <row r="202" spans="2:11" ht="15" customHeight="1">
      <c r="B202" s="339"/>
      <c r="C202" s="317" t="s">
        <v>683</v>
      </c>
      <c r="D202" s="317"/>
      <c r="E202" s="317"/>
      <c r="F202" s="338" t="s">
        <v>80</v>
      </c>
      <c r="G202" s="317"/>
      <c r="H202" s="381" t="s">
        <v>736</v>
      </c>
      <c r="I202" s="381"/>
      <c r="J202" s="381"/>
      <c r="K202" s="360"/>
    </row>
    <row r="203" spans="2:11" ht="15" customHeight="1">
      <c r="B203" s="339"/>
      <c r="C203" s="345"/>
      <c r="D203" s="317"/>
      <c r="E203" s="317"/>
      <c r="F203" s="338" t="s">
        <v>581</v>
      </c>
      <c r="G203" s="317"/>
      <c r="H203" s="381" t="s">
        <v>582</v>
      </c>
      <c r="I203" s="381"/>
      <c r="J203" s="381"/>
      <c r="K203" s="360"/>
    </row>
    <row r="204" spans="2:11" ht="15" customHeight="1">
      <c r="B204" s="339"/>
      <c r="C204" s="317"/>
      <c r="D204" s="317"/>
      <c r="E204" s="317"/>
      <c r="F204" s="338" t="s">
        <v>579</v>
      </c>
      <c r="G204" s="317"/>
      <c r="H204" s="381" t="s">
        <v>737</v>
      </c>
      <c r="I204" s="381"/>
      <c r="J204" s="381"/>
      <c r="K204" s="360"/>
    </row>
    <row r="205" spans="2:11" ht="15" customHeight="1">
      <c r="B205" s="382"/>
      <c r="C205" s="345"/>
      <c r="D205" s="345"/>
      <c r="E205" s="345"/>
      <c r="F205" s="338" t="s">
        <v>583</v>
      </c>
      <c r="G205" s="323"/>
      <c r="H205" s="383" t="s">
        <v>584</v>
      </c>
      <c r="I205" s="383"/>
      <c r="J205" s="383"/>
      <c r="K205" s="384"/>
    </row>
    <row r="206" spans="2:11" ht="15" customHeight="1">
      <c r="B206" s="382"/>
      <c r="C206" s="345"/>
      <c r="D206" s="345"/>
      <c r="E206" s="345"/>
      <c r="F206" s="338" t="s">
        <v>585</v>
      </c>
      <c r="G206" s="323"/>
      <c r="H206" s="383" t="s">
        <v>738</v>
      </c>
      <c r="I206" s="383"/>
      <c r="J206" s="383"/>
      <c r="K206" s="384"/>
    </row>
    <row r="207" spans="2:11" ht="15" customHeight="1">
      <c r="B207" s="382"/>
      <c r="C207" s="345"/>
      <c r="D207" s="345"/>
      <c r="E207" s="345"/>
      <c r="F207" s="385"/>
      <c r="G207" s="323"/>
      <c r="H207" s="386"/>
      <c r="I207" s="386"/>
      <c r="J207" s="386"/>
      <c r="K207" s="384"/>
    </row>
    <row r="208" spans="2:11" ht="15" customHeight="1">
      <c r="B208" s="382"/>
      <c r="C208" s="317" t="s">
        <v>707</v>
      </c>
      <c r="D208" s="345"/>
      <c r="E208" s="345"/>
      <c r="F208" s="338">
        <v>1</v>
      </c>
      <c r="G208" s="323"/>
      <c r="H208" s="383" t="s">
        <v>739</v>
      </c>
      <c r="I208" s="383"/>
      <c r="J208" s="383"/>
      <c r="K208" s="384"/>
    </row>
    <row r="209" spans="2:11" ht="15" customHeight="1">
      <c r="B209" s="382"/>
      <c r="C209" s="345"/>
      <c r="D209" s="345"/>
      <c r="E209" s="345"/>
      <c r="F209" s="338">
        <v>2</v>
      </c>
      <c r="G209" s="323"/>
      <c r="H209" s="383" t="s">
        <v>740</v>
      </c>
      <c r="I209" s="383"/>
      <c r="J209" s="383"/>
      <c r="K209" s="384"/>
    </row>
    <row r="210" spans="2:11" ht="15" customHeight="1">
      <c r="B210" s="382"/>
      <c r="C210" s="345"/>
      <c r="D210" s="345"/>
      <c r="E210" s="345"/>
      <c r="F210" s="338">
        <v>3</v>
      </c>
      <c r="G210" s="323"/>
      <c r="H210" s="383" t="s">
        <v>741</v>
      </c>
      <c r="I210" s="383"/>
      <c r="J210" s="383"/>
      <c r="K210" s="384"/>
    </row>
    <row r="211" spans="2:11" ht="15" customHeight="1">
      <c r="B211" s="382"/>
      <c r="C211" s="345"/>
      <c r="D211" s="345"/>
      <c r="E211" s="345"/>
      <c r="F211" s="338">
        <v>4</v>
      </c>
      <c r="G211" s="323"/>
      <c r="H211" s="383" t="s">
        <v>742</v>
      </c>
      <c r="I211" s="383"/>
      <c r="J211" s="383"/>
      <c r="K211" s="384"/>
    </row>
    <row r="212" spans="2:11" ht="12.75" customHeight="1">
      <c r="B212" s="387"/>
      <c r="C212" s="388"/>
      <c r="D212" s="388"/>
      <c r="E212" s="388"/>
      <c r="F212" s="388"/>
      <c r="G212" s="388"/>
      <c r="H212" s="388"/>
      <c r="I212" s="388"/>
      <c r="J212" s="388"/>
      <c r="K212" s="38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PC-LOBOS\loup</dc:creator>
  <cp:keywords/>
  <dc:description/>
  <cp:lastModifiedBy>loup</cp:lastModifiedBy>
  <dcterms:created xsi:type="dcterms:W3CDTF">2016-06-30T08:57:03Z</dcterms:created>
  <dcterms:modified xsi:type="dcterms:W3CDTF">2016-06-30T08:57:10Z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